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382c055fd35b68/Documents/Rejuvenator/Spreadsheets/"/>
    </mc:Choice>
  </mc:AlternateContent>
  <bookViews>
    <workbookView xWindow="0" yWindow="0" windowWidth="17568" windowHeight="7992" activeTab="1"/>
  </bookViews>
  <sheets>
    <sheet name="Sample Breakeven " sheetId="4" r:id="rId1"/>
    <sheet name="13 period plan" sheetId="1" r:id="rId2"/>
  </sheets>
  <calcPr calcId="171027"/>
</workbook>
</file>

<file path=xl/calcChain.xml><?xml version="1.0" encoding="utf-8"?>
<calcChain xmlns="http://schemas.openxmlformats.org/spreadsheetml/2006/main">
  <c r="B68" i="1" l="1"/>
  <c r="F68" i="1" s="1"/>
  <c r="B37" i="1"/>
  <c r="F37" i="1"/>
  <c r="A12" i="1"/>
  <c r="A11" i="1"/>
  <c r="D12" i="1"/>
  <c r="H12" i="1"/>
  <c r="D11" i="1"/>
  <c r="H11" i="1" s="1"/>
  <c r="L11" i="1" s="1"/>
  <c r="H12" i="4"/>
  <c r="L12" i="4"/>
  <c r="P12" i="4" s="1"/>
  <c r="F68" i="4"/>
  <c r="J68" i="4"/>
  <c r="N68" i="4" s="1"/>
  <c r="R68" i="4" s="1"/>
  <c r="F37" i="4"/>
  <c r="H11" i="4"/>
  <c r="L11" i="4" s="1"/>
  <c r="D72" i="1"/>
  <c r="H72" i="1"/>
  <c r="D71" i="1"/>
  <c r="H71" i="1"/>
  <c r="B69" i="1"/>
  <c r="F69" i="1" s="1"/>
  <c r="B67" i="1"/>
  <c r="F67" i="1" s="1"/>
  <c r="B66" i="1"/>
  <c r="F66" i="1" s="1"/>
  <c r="B65" i="1"/>
  <c r="F65" i="1"/>
  <c r="B64" i="1"/>
  <c r="F64" i="1" s="1"/>
  <c r="B63" i="1"/>
  <c r="B62" i="1"/>
  <c r="F62" i="1"/>
  <c r="B61" i="1"/>
  <c r="F61" i="1"/>
  <c r="D57" i="1"/>
  <c r="D56" i="1"/>
  <c r="H56" i="1" s="1"/>
  <c r="D55" i="1"/>
  <c r="B54" i="1"/>
  <c r="F54" i="1"/>
  <c r="B53" i="1"/>
  <c r="F53" i="1"/>
  <c r="B52" i="1"/>
  <c r="F52" i="1" s="1"/>
  <c r="B51" i="1"/>
  <c r="F51" i="1" s="1"/>
  <c r="J51" i="1" s="1"/>
  <c r="B50" i="1"/>
  <c r="F50" i="1"/>
  <c r="B49" i="1"/>
  <c r="F49" i="1" s="1"/>
  <c r="B48" i="1"/>
  <c r="B47" i="1"/>
  <c r="F47" i="1"/>
  <c r="B45" i="1"/>
  <c r="B44" i="1"/>
  <c r="F44" i="1"/>
  <c r="B43" i="1"/>
  <c r="F43" i="1" s="1"/>
  <c r="B42" i="1"/>
  <c r="F42" i="1"/>
  <c r="B41" i="1"/>
  <c r="B40" i="1"/>
  <c r="F40" i="1" s="1"/>
  <c r="D39" i="1"/>
  <c r="B38" i="1"/>
  <c r="F38" i="1"/>
  <c r="J38" i="1" s="1"/>
  <c r="B36" i="1"/>
  <c r="B35" i="1"/>
  <c r="F35" i="1"/>
  <c r="J35" i="1" s="1"/>
  <c r="B34" i="1"/>
  <c r="F34" i="1" s="1"/>
  <c r="B33" i="1"/>
  <c r="F33" i="1" s="1"/>
  <c r="B32" i="1"/>
  <c r="F32" i="1" s="1"/>
  <c r="B31" i="1"/>
  <c r="F31" i="1" s="1"/>
  <c r="B26" i="1"/>
  <c r="F26" i="1" s="1"/>
  <c r="D25" i="1"/>
  <c r="H25" i="1" s="1"/>
  <c r="L25" i="1" s="1"/>
  <c r="D24" i="1"/>
  <c r="B23" i="1"/>
  <c r="F23" i="1"/>
  <c r="J23" i="1"/>
  <c r="D21" i="1"/>
  <c r="D20" i="1"/>
  <c r="H20" i="1" s="1"/>
  <c r="D19" i="1"/>
  <c r="H19" i="1" s="1"/>
  <c r="B18" i="1"/>
  <c r="F18" i="1"/>
  <c r="B16" i="1"/>
  <c r="D14" i="1"/>
  <c r="H14" i="1"/>
  <c r="D13" i="1"/>
  <c r="H13" i="1" s="1"/>
  <c r="D10" i="1"/>
  <c r="F63" i="1"/>
  <c r="J63" i="1"/>
  <c r="H57" i="1"/>
  <c r="H55" i="1"/>
  <c r="L55" i="1"/>
  <c r="F48" i="1"/>
  <c r="F45" i="1"/>
  <c r="J43" i="1"/>
  <c r="F41" i="1"/>
  <c r="J41" i="1" s="1"/>
  <c r="N41" i="1"/>
  <c r="R41" i="1" s="1"/>
  <c r="H39" i="1"/>
  <c r="F36" i="1"/>
  <c r="J34" i="1"/>
  <c r="H24" i="1"/>
  <c r="H21" i="1"/>
  <c r="L21" i="1" s="1"/>
  <c r="H14" i="4"/>
  <c r="L14" i="4"/>
  <c r="P14" i="4" s="1"/>
  <c r="T14" i="4"/>
  <c r="H13" i="4"/>
  <c r="L13" i="4" s="1"/>
  <c r="H19" i="4"/>
  <c r="H20" i="4"/>
  <c r="L20" i="4"/>
  <c r="B17" i="4"/>
  <c r="F17" i="4"/>
  <c r="D74" i="4"/>
  <c r="H72" i="4"/>
  <c r="L72" i="4"/>
  <c r="P72" i="4"/>
  <c r="T72" i="4"/>
  <c r="H71" i="4"/>
  <c r="L71" i="4"/>
  <c r="P71" i="4"/>
  <c r="F69" i="4"/>
  <c r="J69" i="4" s="1"/>
  <c r="F67" i="4"/>
  <c r="J67" i="4"/>
  <c r="N67" i="4" s="1"/>
  <c r="F66" i="4"/>
  <c r="J66" i="4"/>
  <c r="F65" i="4"/>
  <c r="J65" i="4"/>
  <c r="N65" i="4" s="1"/>
  <c r="R65" i="4" s="1"/>
  <c r="F64" i="4"/>
  <c r="J64" i="4"/>
  <c r="N64" i="4"/>
  <c r="F63" i="4"/>
  <c r="J63" i="4"/>
  <c r="N63" i="4"/>
  <c r="F62" i="4"/>
  <c r="J62" i="4" s="1"/>
  <c r="J70" i="4" s="1"/>
  <c r="N62" i="4"/>
  <c r="F61" i="4"/>
  <c r="J61" i="4"/>
  <c r="N61" i="4" s="1"/>
  <c r="R61" i="4" s="1"/>
  <c r="H57" i="4"/>
  <c r="H56" i="4"/>
  <c r="H55" i="4"/>
  <c r="F54" i="4"/>
  <c r="F53" i="4"/>
  <c r="F52" i="4"/>
  <c r="F51" i="4"/>
  <c r="J51" i="4" s="1"/>
  <c r="N51" i="4"/>
  <c r="F50" i="4"/>
  <c r="J50" i="4" s="1"/>
  <c r="N50" i="4" s="1"/>
  <c r="R50" i="4" s="1"/>
  <c r="F49" i="4"/>
  <c r="J49" i="4" s="1"/>
  <c r="N49" i="4"/>
  <c r="R49" i="4"/>
  <c r="F48" i="4"/>
  <c r="F47" i="4"/>
  <c r="F45" i="4"/>
  <c r="J45" i="4" s="1"/>
  <c r="N45" i="4" s="1"/>
  <c r="R45" i="4"/>
  <c r="F44" i="4"/>
  <c r="J44" i="4" s="1"/>
  <c r="N44" i="4"/>
  <c r="R44" i="4"/>
  <c r="F43" i="4"/>
  <c r="J43" i="4" s="1"/>
  <c r="F42" i="4"/>
  <c r="J42" i="4" s="1"/>
  <c r="N42" i="4" s="1"/>
  <c r="R42" i="4"/>
  <c r="F41" i="4"/>
  <c r="F40" i="4"/>
  <c r="H39" i="4"/>
  <c r="L39" i="4" s="1"/>
  <c r="P39" i="4" s="1"/>
  <c r="T39" i="4" s="1"/>
  <c r="F38" i="4"/>
  <c r="J38" i="4" s="1"/>
  <c r="N38" i="4"/>
  <c r="R38" i="4"/>
  <c r="F36" i="4"/>
  <c r="J36" i="4" s="1"/>
  <c r="F35" i="4"/>
  <c r="J35" i="4" s="1"/>
  <c r="F34" i="4"/>
  <c r="J34" i="4" s="1"/>
  <c r="F33" i="4"/>
  <c r="J33" i="4" s="1"/>
  <c r="N33" i="4"/>
  <c r="R33" i="4"/>
  <c r="F32" i="4"/>
  <c r="F31" i="4"/>
  <c r="F26" i="4"/>
  <c r="H25" i="4"/>
  <c r="L25" i="4" s="1"/>
  <c r="P25" i="4"/>
  <c r="H24" i="4"/>
  <c r="L24" i="4" s="1"/>
  <c r="P24" i="4" s="1"/>
  <c r="T24" i="4"/>
  <c r="F23" i="4"/>
  <c r="H21" i="4"/>
  <c r="F18" i="4"/>
  <c r="F16" i="4"/>
  <c r="H10" i="4"/>
  <c r="H10" i="1"/>
  <c r="L10" i="1" s="1"/>
  <c r="L24" i="1"/>
  <c r="P24" i="1"/>
  <c r="P13" i="4"/>
  <c r="T13" i="4" s="1"/>
  <c r="N69" i="4"/>
  <c r="L39" i="1"/>
  <c r="F16" i="1"/>
  <c r="T12" i="4"/>
  <c r="P11" i="4"/>
  <c r="J16" i="1"/>
  <c r="J50" i="1"/>
  <c r="J54" i="1"/>
  <c r="L56" i="1"/>
  <c r="J61" i="1"/>
  <c r="L71" i="1"/>
  <c r="N43" i="1"/>
  <c r="L19" i="1"/>
  <c r="N50" i="1"/>
  <c r="R50" i="1" s="1"/>
  <c r="L13" i="1"/>
  <c r="J18" i="1"/>
  <c r="N18" i="1" s="1"/>
  <c r="J64" i="1"/>
  <c r="J69" i="1"/>
  <c r="T24" i="1"/>
  <c r="P10" i="1"/>
  <c r="N54" i="1"/>
  <c r="N63" i="1"/>
  <c r="P71" i="1"/>
  <c r="T71" i="1" s="1"/>
  <c r="X71" i="1" s="1"/>
  <c r="AB71" i="1" s="1"/>
  <c r="J31" i="1"/>
  <c r="J49" i="1"/>
  <c r="J62" i="1"/>
  <c r="L72" i="1"/>
  <c r="L12" i="1"/>
  <c r="J68" i="1"/>
  <c r="N68" i="1" s="1"/>
  <c r="P55" i="1"/>
  <c r="L20" i="1"/>
  <c r="J44" i="1"/>
  <c r="N44" i="1" s="1"/>
  <c r="R44" i="1" s="1"/>
  <c r="J66" i="1"/>
  <c r="J37" i="1"/>
  <c r="P56" i="1"/>
  <c r="N69" i="1"/>
  <c r="N64" i="1"/>
  <c r="V41" i="1"/>
  <c r="N37" i="1"/>
  <c r="N66" i="1"/>
  <c r="N35" i="1"/>
  <c r="P72" i="1"/>
  <c r="T55" i="1"/>
  <c r="X55" i="1" s="1"/>
  <c r="N62" i="1"/>
  <c r="R63" i="1"/>
  <c r="V63" i="1" s="1"/>
  <c r="Z63" i="1" s="1"/>
  <c r="R69" i="1"/>
  <c r="R62" i="1"/>
  <c r="R68" i="1"/>
  <c r="R66" i="1"/>
  <c r="T72" i="1"/>
  <c r="R35" i="1"/>
  <c r="Z41" i="1"/>
  <c r="AB55" i="1"/>
  <c r="V35" i="1"/>
  <c r="X72" i="1"/>
  <c r="V62" i="1"/>
  <c r="AB72" i="1"/>
  <c r="Z35" i="1"/>
  <c r="AF55" i="1"/>
  <c r="AJ55" i="1"/>
  <c r="AN55" i="1" l="1"/>
  <c r="N16" i="1"/>
  <c r="AD35" i="1"/>
  <c r="N23" i="1"/>
  <c r="J40" i="1"/>
  <c r="J47" i="1"/>
  <c r="J53" i="1"/>
  <c r="AF72" i="1"/>
  <c r="R63" i="4"/>
  <c r="N66" i="4"/>
  <c r="N34" i="1"/>
  <c r="V66" i="1"/>
  <c r="J67" i="1"/>
  <c r="V69" i="1"/>
  <c r="T56" i="1"/>
  <c r="L14" i="1"/>
  <c r="J33" i="1"/>
  <c r="Z62" i="1"/>
  <c r="J40" i="4"/>
  <c r="R51" i="4"/>
  <c r="L57" i="4"/>
  <c r="R64" i="4"/>
  <c r="AD41" i="1"/>
  <c r="P12" i="1"/>
  <c r="V44" i="1"/>
  <c r="J26" i="4"/>
  <c r="N35" i="4"/>
  <c r="J37" i="4"/>
  <c r="AF71" i="1"/>
  <c r="P19" i="1"/>
  <c r="R67" i="4"/>
  <c r="L57" i="1"/>
  <c r="AD63" i="1"/>
  <c r="T10" i="1"/>
  <c r="N36" i="4"/>
  <c r="J17" i="4"/>
  <c r="J26" i="1"/>
  <c r="N38" i="1"/>
  <c r="J65" i="1"/>
  <c r="J41" i="4"/>
  <c r="P11" i="1"/>
  <c r="X24" i="1"/>
  <c r="R18" i="1"/>
  <c r="J23" i="4"/>
  <c r="J32" i="4"/>
  <c r="J53" i="4"/>
  <c r="B17" i="1"/>
  <c r="B74" i="4"/>
  <c r="B5" i="4" s="1"/>
  <c r="P21" i="1"/>
  <c r="V68" i="1"/>
  <c r="R37" i="1"/>
  <c r="N31" i="1"/>
  <c r="N61" i="1"/>
  <c r="R62" i="4"/>
  <c r="N70" i="4"/>
  <c r="T71" i="4"/>
  <c r="P20" i="1"/>
  <c r="R43" i="1"/>
  <c r="P39" i="1"/>
  <c r="J47" i="4"/>
  <c r="P20" i="4"/>
  <c r="J45" i="1"/>
  <c r="N51" i="1"/>
  <c r="R64" i="1"/>
  <c r="R54" i="1"/>
  <c r="T11" i="4"/>
  <c r="J16" i="4"/>
  <c r="T25" i="4"/>
  <c r="J48" i="4"/>
  <c r="J52" i="4"/>
  <c r="J48" i="1"/>
  <c r="J32" i="1"/>
  <c r="J52" i="1"/>
  <c r="F70" i="1"/>
  <c r="D74" i="1"/>
  <c r="N49" i="1"/>
  <c r="V50" i="1"/>
  <c r="L10" i="4"/>
  <c r="N34" i="4"/>
  <c r="N43" i="4"/>
  <c r="L55" i="4"/>
  <c r="P25" i="1"/>
  <c r="P13" i="1"/>
  <c r="J54" i="4"/>
  <c r="L19" i="4"/>
  <c r="R69" i="4"/>
  <c r="L21" i="4"/>
  <c r="F70" i="4"/>
  <c r="J42" i="1"/>
  <c r="J31" i="4"/>
  <c r="J36" i="1"/>
  <c r="J18" i="4"/>
  <c r="L56" i="4"/>
  <c r="R49" i="1" l="1"/>
  <c r="L16" i="4"/>
  <c r="N16" i="4"/>
  <c r="V43" i="1"/>
  <c r="L53" i="4"/>
  <c r="N53" i="4"/>
  <c r="N26" i="1"/>
  <c r="T12" i="1"/>
  <c r="N53" i="1"/>
  <c r="N18" i="4"/>
  <c r="L18" i="4"/>
  <c r="N54" i="4"/>
  <c r="L54" i="4"/>
  <c r="T20" i="1"/>
  <c r="N48" i="1"/>
  <c r="AH63" i="1"/>
  <c r="Z44" i="1"/>
  <c r="Z66" i="1"/>
  <c r="AB24" i="1"/>
  <c r="R35" i="4"/>
  <c r="T25" i="1"/>
  <c r="L52" i="4"/>
  <c r="N52" i="4"/>
  <c r="N65" i="1"/>
  <c r="X10" i="1"/>
  <c r="N32" i="4"/>
  <c r="L32" i="4"/>
  <c r="N17" i="4"/>
  <c r="L26" i="4"/>
  <c r="N26" i="4"/>
  <c r="AH35" i="1"/>
  <c r="V54" i="1"/>
  <c r="J70" i="1"/>
  <c r="J19" i="4"/>
  <c r="P19" i="4"/>
  <c r="R61" i="1"/>
  <c r="T21" i="1"/>
  <c r="R36" i="4"/>
  <c r="N37" i="4"/>
  <c r="L37" i="4"/>
  <c r="Z69" i="1"/>
  <c r="R34" i="1"/>
  <c r="R16" i="1"/>
  <c r="N36" i="1"/>
  <c r="V64" i="1"/>
  <c r="N45" i="1"/>
  <c r="B6" i="4"/>
  <c r="B6" i="1" s="1"/>
  <c r="R5" i="4"/>
  <c r="T62" i="4" s="1"/>
  <c r="J5" i="4"/>
  <c r="F5" i="4"/>
  <c r="N5" i="4"/>
  <c r="P66" i="4" s="1"/>
  <c r="B5" i="1"/>
  <c r="R38" i="1"/>
  <c r="L40" i="4"/>
  <c r="N40" i="4"/>
  <c r="P14" i="1"/>
  <c r="AJ72" i="1"/>
  <c r="P56" i="4"/>
  <c r="J56" i="4"/>
  <c r="J57" i="4"/>
  <c r="P57" i="4"/>
  <c r="R51" i="1"/>
  <c r="Z68" i="1"/>
  <c r="AH41" i="1"/>
  <c r="X56" i="1"/>
  <c r="P10" i="4"/>
  <c r="T11" i="1"/>
  <c r="P21" i="4"/>
  <c r="J21" i="4"/>
  <c r="J55" i="4"/>
  <c r="J58" i="4" s="1"/>
  <c r="L58" i="4" s="1"/>
  <c r="P55" i="4"/>
  <c r="N47" i="4"/>
  <c r="N40" i="1"/>
  <c r="T69" i="4"/>
  <c r="P43" i="4"/>
  <c r="R43" i="4"/>
  <c r="Z50" i="1"/>
  <c r="T39" i="1"/>
  <c r="R71" i="4"/>
  <c r="R31" i="1"/>
  <c r="F17" i="1"/>
  <c r="B74" i="1"/>
  <c r="V18" i="1"/>
  <c r="N41" i="4"/>
  <c r="P57" i="1"/>
  <c r="T19" i="1"/>
  <c r="V37" i="1"/>
  <c r="AJ71" i="1"/>
  <c r="L31" i="4"/>
  <c r="N31" i="4"/>
  <c r="P34" i="4"/>
  <c r="R34" i="4"/>
  <c r="N32" i="1"/>
  <c r="N33" i="1"/>
  <c r="N47" i="1"/>
  <c r="N48" i="4"/>
  <c r="L48" i="4"/>
  <c r="L23" i="4"/>
  <c r="N23" i="4"/>
  <c r="N42" i="1"/>
  <c r="T13" i="1"/>
  <c r="N52" i="1"/>
  <c r="T20" i="4"/>
  <c r="R20" i="4" s="1"/>
  <c r="N20" i="4"/>
  <c r="T64" i="4"/>
  <c r="AD62" i="1"/>
  <c r="N67" i="1"/>
  <c r="R66" i="4"/>
  <c r="R23" i="1"/>
  <c r="AR55" i="1"/>
  <c r="R67" i="1" l="1"/>
  <c r="P41" i="4"/>
  <c r="R41" i="4"/>
  <c r="T41" i="4" s="1"/>
  <c r="T14" i="1"/>
  <c r="T19" i="4"/>
  <c r="R19" i="4" s="1"/>
  <c r="N19" i="4"/>
  <c r="R31" i="4"/>
  <c r="P31" i="4"/>
  <c r="X18" i="1"/>
  <c r="Z18" i="1"/>
  <c r="F71" i="4"/>
  <c r="H69" i="4"/>
  <c r="H61" i="4"/>
  <c r="F72" i="4"/>
  <c r="F13" i="4"/>
  <c r="H65" i="4"/>
  <c r="H62" i="4"/>
  <c r="F39" i="4"/>
  <c r="F46" i="4" s="1"/>
  <c r="H46" i="4" s="1"/>
  <c r="H33" i="4"/>
  <c r="H38" i="4"/>
  <c r="F14" i="4"/>
  <c r="H64" i="4"/>
  <c r="F25" i="4"/>
  <c r="H49" i="4"/>
  <c r="H44" i="4"/>
  <c r="F11" i="4"/>
  <c r="H34" i="4"/>
  <c r="H51" i="4"/>
  <c r="F6" i="4"/>
  <c r="F7" i="4" s="1"/>
  <c r="H43" i="4"/>
  <c r="H50" i="4"/>
  <c r="H63" i="4"/>
  <c r="H45" i="4"/>
  <c r="F24" i="4"/>
  <c r="H42" i="4"/>
  <c r="H36" i="4"/>
  <c r="H35" i="4"/>
  <c r="H53" i="4"/>
  <c r="H16" i="4"/>
  <c r="F56" i="4"/>
  <c r="H47" i="4"/>
  <c r="H32" i="4"/>
  <c r="H40" i="4"/>
  <c r="F20" i="4"/>
  <c r="H67" i="4"/>
  <c r="H68" i="4"/>
  <c r="F12" i="4"/>
  <c r="F57" i="4"/>
  <c r="H41" i="4"/>
  <c r="F55" i="4"/>
  <c r="F19" i="4"/>
  <c r="H18" i="4"/>
  <c r="H26" i="4"/>
  <c r="H52" i="4"/>
  <c r="H37" i="4"/>
  <c r="H23" i="4"/>
  <c r="F21" i="4"/>
  <c r="H48" i="4"/>
  <c r="F10" i="4"/>
  <c r="F15" i="4" s="1"/>
  <c r="H17" i="4"/>
  <c r="H66" i="4"/>
  <c r="H54" i="4"/>
  <c r="H31" i="4"/>
  <c r="V34" i="1"/>
  <c r="X21" i="1"/>
  <c r="R21" i="1"/>
  <c r="P17" i="4"/>
  <c r="R17" i="4"/>
  <c r="T17" i="4" s="1"/>
  <c r="AF24" i="1"/>
  <c r="R26" i="1"/>
  <c r="AF62" i="1"/>
  <c r="AH62" i="1"/>
  <c r="R33" i="1"/>
  <c r="X19" i="1"/>
  <c r="X39" i="1"/>
  <c r="R40" i="1"/>
  <c r="P40" i="1"/>
  <c r="N21" i="4"/>
  <c r="T21" i="4"/>
  <c r="R21" i="4" s="1"/>
  <c r="AL41" i="1"/>
  <c r="T57" i="4"/>
  <c r="R57" i="4" s="1"/>
  <c r="N57" i="4"/>
  <c r="P40" i="4"/>
  <c r="R40" i="4"/>
  <c r="T40" i="4" s="1"/>
  <c r="J6" i="4"/>
  <c r="J7" i="4" s="1"/>
  <c r="J72" i="4"/>
  <c r="J12" i="4"/>
  <c r="L49" i="4"/>
  <c r="L64" i="4"/>
  <c r="L50" i="4"/>
  <c r="L33" i="4"/>
  <c r="L45" i="4"/>
  <c r="L38" i="4"/>
  <c r="J14" i="4"/>
  <c r="J24" i="4"/>
  <c r="L44" i="4"/>
  <c r="L67" i="4"/>
  <c r="L61" i="4"/>
  <c r="L68" i="4"/>
  <c r="L51" i="4"/>
  <c r="J71" i="4"/>
  <c r="J73" i="4" s="1"/>
  <c r="L73" i="4" s="1"/>
  <c r="L42" i="4"/>
  <c r="J11" i="4"/>
  <c r="L70" i="4"/>
  <c r="L35" i="4"/>
  <c r="L43" i="4"/>
  <c r="L63" i="4"/>
  <c r="L66" i="4"/>
  <c r="J20" i="4"/>
  <c r="J22" i="4" s="1"/>
  <c r="L62" i="4"/>
  <c r="L69" i="4"/>
  <c r="L65" i="4"/>
  <c r="J25" i="4"/>
  <c r="J39" i="4"/>
  <c r="J46" i="4" s="1"/>
  <c r="L46" i="4" s="1"/>
  <c r="L34" i="4"/>
  <c r="L36" i="4"/>
  <c r="J13" i="4"/>
  <c r="V61" i="1"/>
  <c r="L17" i="4"/>
  <c r="R52" i="4"/>
  <c r="T52" i="4" s="1"/>
  <c r="P52" i="4"/>
  <c r="P48" i="1"/>
  <c r="R48" i="1"/>
  <c r="P54" i="4"/>
  <c r="R54" i="4"/>
  <c r="T54" i="4" s="1"/>
  <c r="V49" i="1"/>
  <c r="T49" i="1"/>
  <c r="R47" i="1"/>
  <c r="V31" i="1"/>
  <c r="P65" i="1"/>
  <c r="R65" i="1"/>
  <c r="AL63" i="1"/>
  <c r="T50" i="4"/>
  <c r="T61" i="4"/>
  <c r="T38" i="4"/>
  <c r="R6" i="4"/>
  <c r="R7" i="4" s="1"/>
  <c r="T65" i="4"/>
  <c r="T68" i="4"/>
  <c r="T33" i="4"/>
  <c r="R14" i="4"/>
  <c r="R13" i="4"/>
  <c r="R39" i="4"/>
  <c r="T45" i="4"/>
  <c r="R12" i="4"/>
  <c r="T42" i="4"/>
  <c r="T49" i="4"/>
  <c r="R72" i="4"/>
  <c r="T44" i="4"/>
  <c r="R24" i="4"/>
  <c r="X54" i="1"/>
  <c r="Z54" i="1"/>
  <c r="AD66" i="1"/>
  <c r="AB66" i="1"/>
  <c r="X13" i="1"/>
  <c r="R36" i="1"/>
  <c r="P36" i="1"/>
  <c r="P48" i="4"/>
  <c r="R48" i="4"/>
  <c r="T48" i="4" s="1"/>
  <c r="T63" i="4"/>
  <c r="AN71" i="1"/>
  <c r="AD50" i="1"/>
  <c r="AB50" i="1"/>
  <c r="L47" i="4"/>
  <c r="N10" i="4"/>
  <c r="T10" i="4"/>
  <c r="R10" i="4" s="1"/>
  <c r="N56" i="4"/>
  <c r="T56" i="4"/>
  <c r="R56" i="4" s="1"/>
  <c r="R45" i="1"/>
  <c r="P45" i="1"/>
  <c r="P37" i="4"/>
  <c r="R37" i="4"/>
  <c r="T37" i="4" s="1"/>
  <c r="R25" i="4"/>
  <c r="AL35" i="1"/>
  <c r="X25" i="1"/>
  <c r="R25" i="1"/>
  <c r="AD44" i="1"/>
  <c r="P53" i="1"/>
  <c r="R53" i="1"/>
  <c r="Z43" i="1"/>
  <c r="X43" i="1"/>
  <c r="N6" i="4"/>
  <c r="N7" i="4" s="1"/>
  <c r="P61" i="4"/>
  <c r="N12" i="4"/>
  <c r="P68" i="4"/>
  <c r="P65" i="4"/>
  <c r="P42" i="4"/>
  <c r="N39" i="4"/>
  <c r="N46" i="4" s="1"/>
  <c r="P46" i="4" s="1"/>
  <c r="P50" i="4"/>
  <c r="N13" i="4"/>
  <c r="N72" i="4"/>
  <c r="P45" i="4"/>
  <c r="P44" i="4"/>
  <c r="N14" i="4"/>
  <c r="P33" i="4"/>
  <c r="P63" i="4"/>
  <c r="P64" i="4"/>
  <c r="P49" i="4"/>
  <c r="N11" i="4"/>
  <c r="N71" i="4"/>
  <c r="N25" i="4"/>
  <c r="P69" i="4"/>
  <c r="P38" i="4"/>
  <c r="N24" i="4"/>
  <c r="P62" i="4"/>
  <c r="P51" i="4"/>
  <c r="P67" i="4"/>
  <c r="P53" i="4"/>
  <c r="R53" i="4"/>
  <c r="T53" i="4" s="1"/>
  <c r="V23" i="1"/>
  <c r="T67" i="4"/>
  <c r="T57" i="1"/>
  <c r="X11" i="1"/>
  <c r="R32" i="4"/>
  <c r="T32" i="4" s="1"/>
  <c r="P32" i="4"/>
  <c r="T66" i="4"/>
  <c r="P70" i="4"/>
  <c r="R70" i="4"/>
  <c r="R11" i="4"/>
  <c r="P47" i="4"/>
  <c r="R47" i="4"/>
  <c r="J10" i="4"/>
  <c r="J15" i="4" s="1"/>
  <c r="AD68" i="1"/>
  <c r="AN72" i="1"/>
  <c r="V38" i="1"/>
  <c r="T16" i="1"/>
  <c r="V16" i="1"/>
  <c r="T36" i="4"/>
  <c r="AB10" i="1"/>
  <c r="V10" i="1"/>
  <c r="T35" i="4"/>
  <c r="R20" i="1"/>
  <c r="X20" i="1"/>
  <c r="R42" i="1"/>
  <c r="P42" i="1"/>
  <c r="AV55" i="1"/>
  <c r="AZ55" i="1"/>
  <c r="AX55" i="1" s="1"/>
  <c r="AP55" i="1"/>
  <c r="R23" i="4"/>
  <c r="T23" i="4" s="1"/>
  <c r="P23" i="4"/>
  <c r="R52" i="1"/>
  <c r="P52" i="1"/>
  <c r="R32" i="1"/>
  <c r="P32" i="1"/>
  <c r="AB69" i="1"/>
  <c r="AD69" i="1"/>
  <c r="J17" i="1"/>
  <c r="N70" i="1"/>
  <c r="T51" i="4"/>
  <c r="P18" i="4"/>
  <c r="R18" i="4"/>
  <c r="T18" i="4" s="1"/>
  <c r="T34" i="4"/>
  <c r="X37" i="1"/>
  <c r="Z37" i="1"/>
  <c r="L41" i="4"/>
  <c r="T43" i="4"/>
  <c r="N55" i="4"/>
  <c r="N58" i="4" s="1"/>
  <c r="P58" i="4" s="1"/>
  <c r="T55" i="4"/>
  <c r="R55" i="4" s="1"/>
  <c r="AB56" i="1"/>
  <c r="V56" i="1"/>
  <c r="V51" i="1"/>
  <c r="Z5" i="1"/>
  <c r="F5" i="1"/>
  <c r="BB5" i="1"/>
  <c r="N5" i="1"/>
  <c r="P47" i="1" s="1"/>
  <c r="AD5" i="1"/>
  <c r="AP5" i="1"/>
  <c r="AT5" i="1"/>
  <c r="AH5" i="1"/>
  <c r="R5" i="1"/>
  <c r="T34" i="1" s="1"/>
  <c r="J5" i="1"/>
  <c r="L70" i="1" s="1"/>
  <c r="AL5" i="1"/>
  <c r="AX5" i="1"/>
  <c r="V5" i="1"/>
  <c r="Z64" i="1"/>
  <c r="X64" i="1"/>
  <c r="P36" i="4"/>
  <c r="R26" i="4"/>
  <c r="T26" i="4" s="1"/>
  <c r="P26" i="4"/>
  <c r="P35" i="4"/>
  <c r="H70" i="4"/>
  <c r="X12" i="1"/>
  <c r="P16" i="4"/>
  <c r="N22" i="4"/>
  <c r="R16" i="4"/>
  <c r="J27" i="4" l="1"/>
  <c r="L27" i="4" s="1"/>
  <c r="L22" i="4"/>
  <c r="AL6" i="1"/>
  <c r="AL7" i="1" s="1"/>
  <c r="AL55" i="1"/>
  <c r="AB20" i="1"/>
  <c r="V20" i="1"/>
  <c r="J74" i="4"/>
  <c r="L15" i="4"/>
  <c r="L29" i="4" s="1"/>
  <c r="T65" i="1"/>
  <c r="V65" i="1"/>
  <c r="V70" i="1" s="1"/>
  <c r="Z6" i="1"/>
  <c r="Z7" i="1" s="1"/>
  <c r="Z55" i="1"/>
  <c r="Z72" i="1"/>
  <c r="Z71" i="1"/>
  <c r="AB63" i="1"/>
  <c r="AB35" i="1"/>
  <c r="AB41" i="1"/>
  <c r="AB62" i="1"/>
  <c r="P70" i="1"/>
  <c r="T38" i="1"/>
  <c r="V45" i="1"/>
  <c r="T45" i="1"/>
  <c r="AH50" i="1"/>
  <c r="AF50" i="1"/>
  <c r="AB54" i="1"/>
  <c r="AD54" i="1"/>
  <c r="AB39" i="1"/>
  <c r="V39" i="1"/>
  <c r="AB21" i="1"/>
  <c r="V21" i="1"/>
  <c r="H15" i="4"/>
  <c r="F22" i="4"/>
  <c r="P22" i="4"/>
  <c r="N27" i="4"/>
  <c r="P27" i="4" s="1"/>
  <c r="AH6" i="1"/>
  <c r="AH7" i="1" s="1"/>
  <c r="AH55" i="1"/>
  <c r="Z51" i="1"/>
  <c r="X51" i="1"/>
  <c r="X38" i="1"/>
  <c r="Z38" i="1"/>
  <c r="AB11" i="1"/>
  <c r="V11" i="1"/>
  <c r="V53" i="1"/>
  <c r="T53" i="1"/>
  <c r="AN35" i="1"/>
  <c r="AP35" i="1"/>
  <c r="AH71" i="1"/>
  <c r="T31" i="1"/>
  <c r="R70" i="1"/>
  <c r="R39" i="1"/>
  <c r="R46" i="1" s="1"/>
  <c r="T46" i="1" s="1"/>
  <c r="T26" i="1"/>
  <c r="V26" i="1"/>
  <c r="F58" i="4"/>
  <c r="H58" i="4" s="1"/>
  <c r="AT6" i="1"/>
  <c r="AT7" i="1" s="1"/>
  <c r="T51" i="1"/>
  <c r="AD37" i="1"/>
  <c r="AB37" i="1"/>
  <c r="N17" i="1"/>
  <c r="L17" i="1"/>
  <c r="T32" i="1"/>
  <c r="V32" i="1"/>
  <c r="BD55" i="1"/>
  <c r="AT55" i="1"/>
  <c r="AH72" i="1"/>
  <c r="R11" i="1"/>
  <c r="N73" i="4"/>
  <c r="P73" i="4" s="1"/>
  <c r="AJ35" i="1"/>
  <c r="AR71" i="1"/>
  <c r="AL71" i="1"/>
  <c r="T36" i="1"/>
  <c r="V36" i="1"/>
  <c r="X31" i="1"/>
  <c r="Z31" i="1"/>
  <c r="T48" i="1"/>
  <c r="V48" i="1"/>
  <c r="T61" i="1"/>
  <c r="AP41" i="1"/>
  <c r="AN41" i="1"/>
  <c r="R19" i="1"/>
  <c r="P26" i="1"/>
  <c r="T31" i="4"/>
  <c r="R46" i="4"/>
  <c r="T46" i="4" s="1"/>
  <c r="P67" i="1"/>
  <c r="X14" i="1"/>
  <c r="R14" i="1"/>
  <c r="F24" i="1"/>
  <c r="F55" i="1"/>
  <c r="F72" i="1"/>
  <c r="H50" i="1"/>
  <c r="H49" i="1"/>
  <c r="F13" i="1"/>
  <c r="H69" i="1"/>
  <c r="H41" i="1"/>
  <c r="H54" i="1"/>
  <c r="H63" i="1"/>
  <c r="F6" i="1"/>
  <c r="F7" i="1" s="1"/>
  <c r="H64" i="1"/>
  <c r="F25" i="1"/>
  <c r="H35" i="1"/>
  <c r="H23" i="1"/>
  <c r="BF5" i="1"/>
  <c r="H18" i="1"/>
  <c r="H51" i="1"/>
  <c r="H37" i="1"/>
  <c r="H45" i="1"/>
  <c r="F10" i="1"/>
  <c r="F15" i="1" s="1"/>
  <c r="F77" i="1"/>
  <c r="J77" i="1" s="1"/>
  <c r="N77" i="1" s="1"/>
  <c r="R77" i="1" s="1"/>
  <c r="V77" i="1" s="1"/>
  <c r="Z77" i="1" s="1"/>
  <c r="AD77" i="1" s="1"/>
  <c r="AH77" i="1" s="1"/>
  <c r="AL77" i="1" s="1"/>
  <c r="AP77" i="1" s="1"/>
  <c r="AT77" i="1" s="1"/>
  <c r="AX77" i="1" s="1"/>
  <c r="BB77" i="1" s="1"/>
  <c r="BF77" i="1" s="1"/>
  <c r="F21" i="1"/>
  <c r="H68" i="1"/>
  <c r="F20" i="1"/>
  <c r="H61" i="1"/>
  <c r="H43" i="1"/>
  <c r="H42" i="1"/>
  <c r="H38" i="1"/>
  <c r="F19" i="1"/>
  <c r="F22" i="1" s="1"/>
  <c r="F12" i="1"/>
  <c r="H32" i="1"/>
  <c r="F56" i="1"/>
  <c r="H62" i="1"/>
  <c r="F71" i="1"/>
  <c r="F73" i="1" s="1"/>
  <c r="H73" i="1" s="1"/>
  <c r="F11" i="1"/>
  <c r="H53" i="1"/>
  <c r="H26" i="1"/>
  <c r="H40" i="1"/>
  <c r="H16" i="1"/>
  <c r="H52" i="1"/>
  <c r="H48" i="1"/>
  <c r="H31" i="1"/>
  <c r="H34" i="1"/>
  <c r="H65" i="1"/>
  <c r="H67" i="1"/>
  <c r="F57" i="1"/>
  <c r="F39" i="1"/>
  <c r="F46" i="1" s="1"/>
  <c r="H46" i="1" s="1"/>
  <c r="F14" i="1"/>
  <c r="H36" i="1"/>
  <c r="H44" i="1"/>
  <c r="H66" i="1"/>
  <c r="H33" i="1"/>
  <c r="H47" i="1"/>
  <c r="H70" i="1"/>
  <c r="Z23" i="1"/>
  <c r="X23" i="1"/>
  <c r="V25" i="1"/>
  <c r="AB25" i="1"/>
  <c r="Z49" i="1"/>
  <c r="X49" i="1"/>
  <c r="BB6" i="1"/>
  <c r="BB7" i="1" s="1"/>
  <c r="AF69" i="1"/>
  <c r="AH69" i="1"/>
  <c r="AD18" i="1"/>
  <c r="AB18" i="1"/>
  <c r="J6" i="1"/>
  <c r="J7" i="1" s="1"/>
  <c r="J55" i="1"/>
  <c r="J58" i="1" s="1"/>
  <c r="L58" i="1" s="1"/>
  <c r="L54" i="1"/>
  <c r="L35" i="1"/>
  <c r="L41" i="1"/>
  <c r="J10" i="1"/>
  <c r="L64" i="1"/>
  <c r="L43" i="1"/>
  <c r="L63" i="1"/>
  <c r="L37" i="1"/>
  <c r="L62" i="1"/>
  <c r="L68" i="1"/>
  <c r="L31" i="1"/>
  <c r="L66" i="1"/>
  <c r="L69" i="1"/>
  <c r="L61" i="1"/>
  <c r="L23" i="1"/>
  <c r="L50" i="1"/>
  <c r="J72" i="1"/>
  <c r="L18" i="1"/>
  <c r="J12" i="1"/>
  <c r="J19" i="1"/>
  <c r="L49" i="1"/>
  <c r="J71" i="1"/>
  <c r="J73" i="1" s="1"/>
  <c r="L73" i="1" s="1"/>
  <c r="J21" i="1"/>
  <c r="J11" i="1"/>
  <c r="J56" i="1"/>
  <c r="J25" i="1"/>
  <c r="L44" i="1"/>
  <c r="L51" i="1"/>
  <c r="J13" i="1"/>
  <c r="L16" i="1"/>
  <c r="L34" i="1"/>
  <c r="J24" i="1"/>
  <c r="J39" i="1"/>
  <c r="J46" i="1" s="1"/>
  <c r="L46" i="1" s="1"/>
  <c r="L38" i="1"/>
  <c r="J20" i="1"/>
  <c r="J22" i="1" s="1"/>
  <c r="L65" i="1"/>
  <c r="L47" i="1"/>
  <c r="L42" i="1"/>
  <c r="L67" i="1"/>
  <c r="L53" i="1"/>
  <c r="L45" i="1"/>
  <c r="L32" i="1"/>
  <c r="L48" i="1"/>
  <c r="L36" i="1"/>
  <c r="L40" i="1"/>
  <c r="J57" i="1"/>
  <c r="L26" i="1"/>
  <c r="L52" i="1"/>
  <c r="J14" i="1"/>
  <c r="L33" i="1"/>
  <c r="AH66" i="1"/>
  <c r="AF66" i="1"/>
  <c r="T40" i="1"/>
  <c r="V40" i="1"/>
  <c r="AL62" i="1"/>
  <c r="AJ62" i="1"/>
  <c r="T16" i="4"/>
  <c r="R22" i="4"/>
  <c r="R72" i="1"/>
  <c r="T41" i="1"/>
  <c r="T62" i="1"/>
  <c r="R71" i="1"/>
  <c r="R55" i="1"/>
  <c r="R58" i="1" s="1"/>
  <c r="T58" i="1" s="1"/>
  <c r="R6" i="1"/>
  <c r="R7" i="1" s="1"/>
  <c r="T63" i="1"/>
  <c r="T35" i="1"/>
  <c r="T68" i="1"/>
  <c r="T50" i="1"/>
  <c r="T44" i="1"/>
  <c r="T69" i="1"/>
  <c r="T66" i="1"/>
  <c r="R24" i="1"/>
  <c r="T43" i="1"/>
  <c r="T37" i="1"/>
  <c r="R10" i="1"/>
  <c r="T54" i="1"/>
  <c r="T64" i="1"/>
  <c r="R56" i="1"/>
  <c r="T18" i="1"/>
  <c r="T47" i="4"/>
  <c r="R58" i="4"/>
  <c r="T58" i="4" s="1"/>
  <c r="T23" i="1"/>
  <c r="AB43" i="1"/>
  <c r="AD43" i="1"/>
  <c r="R12" i="1"/>
  <c r="AD64" i="1"/>
  <c r="AB64" i="1"/>
  <c r="AP6" i="1"/>
  <c r="AP7" i="1" s="1"/>
  <c r="AF10" i="1"/>
  <c r="Z10" i="1"/>
  <c r="AL72" i="1"/>
  <c r="AR72" i="1"/>
  <c r="R57" i="1"/>
  <c r="X57" i="1"/>
  <c r="R15" i="4"/>
  <c r="AB13" i="1"/>
  <c r="V13" i="1"/>
  <c r="V47" i="1"/>
  <c r="T47" i="1"/>
  <c r="X61" i="1"/>
  <c r="Z61" i="1"/>
  <c r="AJ41" i="1"/>
  <c r="AB19" i="1"/>
  <c r="V19" i="1"/>
  <c r="AD24" i="1"/>
  <c r="AJ24" i="1"/>
  <c r="X34" i="1"/>
  <c r="Z34" i="1"/>
  <c r="T70" i="4"/>
  <c r="R73" i="4"/>
  <c r="T73" i="4" s="1"/>
  <c r="N57" i="1"/>
  <c r="AB44" i="1"/>
  <c r="N15" i="4"/>
  <c r="R13" i="1"/>
  <c r="AN63" i="1"/>
  <c r="AP63" i="1"/>
  <c r="V33" i="1"/>
  <c r="T33" i="1"/>
  <c r="Z24" i="1"/>
  <c r="V67" i="1"/>
  <c r="T67" i="1"/>
  <c r="V12" i="1"/>
  <c r="AB12" i="1"/>
  <c r="V6" i="1"/>
  <c r="V7" i="1" s="1"/>
  <c r="V72" i="1"/>
  <c r="X63" i="1"/>
  <c r="V71" i="1"/>
  <c r="V55" i="1"/>
  <c r="X41" i="1"/>
  <c r="X35" i="1"/>
  <c r="X62" i="1"/>
  <c r="X50" i="1"/>
  <c r="X68" i="1"/>
  <c r="X44" i="1"/>
  <c r="X66" i="1"/>
  <c r="X69" i="1"/>
  <c r="V24" i="1"/>
  <c r="AD6" i="1"/>
  <c r="AD7" i="1" s="1"/>
  <c r="AD55" i="1"/>
  <c r="AF63" i="1"/>
  <c r="AD72" i="1"/>
  <c r="AF35" i="1"/>
  <c r="AD71" i="1"/>
  <c r="AF41" i="1"/>
  <c r="AF56" i="1"/>
  <c r="Z56" i="1"/>
  <c r="H17" i="1"/>
  <c r="AF68" i="1"/>
  <c r="AH68" i="1"/>
  <c r="AX6" i="1"/>
  <c r="AX7" i="1" s="1"/>
  <c r="N6" i="1"/>
  <c r="N7" i="1" s="1"/>
  <c r="P62" i="1"/>
  <c r="P35" i="1"/>
  <c r="N72" i="1"/>
  <c r="P50" i="1"/>
  <c r="N55" i="1"/>
  <c r="N58" i="1" s="1"/>
  <c r="P58" i="1" s="1"/>
  <c r="P68" i="1"/>
  <c r="N71" i="1"/>
  <c r="N73" i="1" s="1"/>
  <c r="P73" i="1" s="1"/>
  <c r="P64" i="1"/>
  <c r="P44" i="1"/>
  <c r="P41" i="1"/>
  <c r="P18" i="1"/>
  <c r="P37" i="1"/>
  <c r="P43" i="1"/>
  <c r="P54" i="1"/>
  <c r="P63" i="1"/>
  <c r="P69" i="1"/>
  <c r="N24" i="1"/>
  <c r="N56" i="1"/>
  <c r="N10" i="1"/>
  <c r="P66" i="1"/>
  <c r="P16" i="1"/>
  <c r="N25" i="1"/>
  <c r="N11" i="1"/>
  <c r="N19" i="1"/>
  <c r="N21" i="1"/>
  <c r="P51" i="1"/>
  <c r="P31" i="1"/>
  <c r="P38" i="1"/>
  <c r="P61" i="1"/>
  <c r="N20" i="1"/>
  <c r="N13" i="1"/>
  <c r="P49" i="1"/>
  <c r="N39" i="1"/>
  <c r="N46" i="1" s="1"/>
  <c r="P46" i="1" s="1"/>
  <c r="P23" i="1"/>
  <c r="N12" i="1"/>
  <c r="P34" i="1"/>
  <c r="V52" i="1"/>
  <c r="T52" i="1"/>
  <c r="T42" i="1"/>
  <c r="V42" i="1"/>
  <c r="Z16" i="1"/>
  <c r="X16" i="1"/>
  <c r="AB68" i="1"/>
  <c r="AF44" i="1"/>
  <c r="AH44" i="1"/>
  <c r="AJ63" i="1"/>
  <c r="P33" i="1"/>
  <c r="F73" i="4"/>
  <c r="H73" i="4" s="1"/>
  <c r="N14" i="1"/>
  <c r="L22" i="1" l="1"/>
  <c r="J27" i="1"/>
  <c r="L27" i="1" s="1"/>
  <c r="V73" i="1"/>
  <c r="X73" i="1" s="1"/>
  <c r="X70" i="1"/>
  <c r="AR63" i="1"/>
  <c r="AX63" i="1"/>
  <c r="AZ63" i="1" s="1"/>
  <c r="AT63" i="1"/>
  <c r="J15" i="1"/>
  <c r="AB31" i="1"/>
  <c r="AD31" i="1"/>
  <c r="Z20" i="1"/>
  <c r="AF20" i="1"/>
  <c r="AL44" i="1"/>
  <c r="AJ44" i="1"/>
  <c r="AD56" i="1"/>
  <c r="AJ56" i="1"/>
  <c r="Z12" i="1"/>
  <c r="AF12" i="1"/>
  <c r="AB57" i="1"/>
  <c r="V57" i="1"/>
  <c r="T22" i="4"/>
  <c r="R27" i="4"/>
  <c r="T27" i="4" s="1"/>
  <c r="Z26" i="1"/>
  <c r="X26" i="1"/>
  <c r="F27" i="4"/>
  <c r="H22" i="4"/>
  <c r="AF54" i="1"/>
  <c r="AH54" i="1"/>
  <c r="X52" i="1"/>
  <c r="Z52" i="1"/>
  <c r="AN24" i="1"/>
  <c r="AH24" i="1"/>
  <c r="AD23" i="1"/>
  <c r="AB23" i="1"/>
  <c r="V14" i="1"/>
  <c r="V15" i="1" s="1"/>
  <c r="AB14" i="1"/>
  <c r="AR41" i="1"/>
  <c r="AT41" i="1"/>
  <c r="AX41" i="1"/>
  <c r="AZ41" i="1" s="1"/>
  <c r="X36" i="1"/>
  <c r="Z36" i="1"/>
  <c r="R17" i="1"/>
  <c r="P17" i="1"/>
  <c r="N22" i="1"/>
  <c r="T15" i="4"/>
  <c r="R74" i="4"/>
  <c r="H15" i="1"/>
  <c r="N74" i="4"/>
  <c r="P15" i="4"/>
  <c r="P29" i="4" s="1"/>
  <c r="AH64" i="1"/>
  <c r="AF64" i="1"/>
  <c r="AB51" i="1"/>
  <c r="AD51" i="1"/>
  <c r="F27" i="1"/>
  <c r="H27" i="1" s="1"/>
  <c r="H22" i="1"/>
  <c r="AF37" i="1"/>
  <c r="AH37" i="1"/>
  <c r="R73" i="1"/>
  <c r="T73" i="1" s="1"/>
  <c r="T70" i="1"/>
  <c r="AL50" i="1"/>
  <c r="AJ50" i="1"/>
  <c r="H29" i="4"/>
  <c r="Z65" i="1"/>
  <c r="X65" i="1"/>
  <c r="X47" i="1"/>
  <c r="Z47" i="1"/>
  <c r="V58" i="1"/>
  <c r="X58" i="1" s="1"/>
  <c r="BF6" i="1"/>
  <c r="BF7" i="1" s="1"/>
  <c r="X48" i="1"/>
  <c r="Z48" i="1"/>
  <c r="AP71" i="1"/>
  <c r="AV71" i="1"/>
  <c r="AZ71" i="1"/>
  <c r="AX71" i="1" s="1"/>
  <c r="BB55" i="1"/>
  <c r="BH55" i="1"/>
  <c r="BF55" i="1" s="1"/>
  <c r="Z11" i="1"/>
  <c r="AF11" i="1"/>
  <c r="AF21" i="1"/>
  <c r="Z21" i="1"/>
  <c r="AB34" i="1"/>
  <c r="AD34" i="1"/>
  <c r="AL66" i="1"/>
  <c r="AJ66" i="1"/>
  <c r="AP72" i="1"/>
  <c r="AZ72" i="1"/>
  <c r="AX72" i="1" s="1"/>
  <c r="AV72" i="1"/>
  <c r="X67" i="1"/>
  <c r="Z67" i="1"/>
  <c r="AP62" i="1"/>
  <c r="AN62" i="1"/>
  <c r="N15" i="1"/>
  <c r="Z19" i="1"/>
  <c r="AF19" i="1"/>
  <c r="AH43" i="1"/>
  <c r="AF43" i="1"/>
  <c r="AB49" i="1"/>
  <c r="AD49" i="1"/>
  <c r="Z32" i="1"/>
  <c r="X32" i="1"/>
  <c r="X45" i="1"/>
  <c r="Z45" i="1"/>
  <c r="J76" i="4"/>
  <c r="L76" i="4" s="1"/>
  <c r="L74" i="4"/>
  <c r="AD61" i="1"/>
  <c r="Z70" i="1"/>
  <c r="AB61" i="1"/>
  <c r="AJ69" i="1"/>
  <c r="AL69" i="1"/>
  <c r="X53" i="1"/>
  <c r="Z53" i="1"/>
  <c r="AJ68" i="1"/>
  <c r="AL68" i="1"/>
  <c r="X40" i="1"/>
  <c r="Z40" i="1"/>
  <c r="AB16" i="1"/>
  <c r="AD16" i="1"/>
  <c r="AD10" i="1"/>
  <c r="AJ10" i="1"/>
  <c r="Z42" i="1"/>
  <c r="X42" i="1"/>
  <c r="Z33" i="1"/>
  <c r="Z46" i="1" s="1"/>
  <c r="AB46" i="1" s="1"/>
  <c r="X33" i="1"/>
  <c r="Z13" i="1"/>
  <c r="AF13" i="1"/>
  <c r="R15" i="1"/>
  <c r="AH18" i="1"/>
  <c r="AF18" i="1"/>
  <c r="AF25" i="1"/>
  <c r="Z25" i="1"/>
  <c r="F58" i="1"/>
  <c r="H58" i="1" s="1"/>
  <c r="V46" i="1"/>
  <c r="X46" i="1" s="1"/>
  <c r="AR35" i="1"/>
  <c r="AT35" i="1"/>
  <c r="AX35" i="1"/>
  <c r="AZ35" i="1" s="1"/>
  <c r="AD38" i="1"/>
  <c r="AB38" i="1"/>
  <c r="AF39" i="1"/>
  <c r="Z39" i="1"/>
  <c r="AD13" i="1" l="1"/>
  <c r="AJ13" i="1"/>
  <c r="AB42" i="1"/>
  <c r="AD42" i="1"/>
  <c r="AP69" i="1"/>
  <c r="AN69" i="1"/>
  <c r="AB45" i="1"/>
  <c r="AD45" i="1"/>
  <c r="AJ43" i="1"/>
  <c r="AL43" i="1"/>
  <c r="AV41" i="1"/>
  <c r="BB41" i="1"/>
  <c r="BD41" i="1" s="1"/>
  <c r="AL24" i="1"/>
  <c r="AR24" i="1"/>
  <c r="AH56" i="1"/>
  <c r="AN56" i="1"/>
  <c r="AN10" i="1"/>
  <c r="AH10" i="1"/>
  <c r="AJ19" i="1"/>
  <c r="AD19" i="1"/>
  <c r="BD72" i="1"/>
  <c r="AT72" i="1"/>
  <c r="AD21" i="1"/>
  <c r="AJ21" i="1"/>
  <c r="AD48" i="1"/>
  <c r="AB48" i="1"/>
  <c r="AL64" i="1"/>
  <c r="AJ64" i="1"/>
  <c r="N27" i="1"/>
  <c r="P27" i="1" s="1"/>
  <c r="P22" i="1"/>
  <c r="AD26" i="1"/>
  <c r="AB26" i="1"/>
  <c r="AF31" i="1"/>
  <c r="AH31" i="1"/>
  <c r="AJ39" i="1"/>
  <c r="AD39" i="1"/>
  <c r="AN68" i="1"/>
  <c r="AP68" i="1"/>
  <c r="AD11" i="1"/>
  <c r="AJ11" i="1"/>
  <c r="AB65" i="1"/>
  <c r="AD65" i="1"/>
  <c r="AJ37" i="1"/>
  <c r="AL37" i="1"/>
  <c r="Z14" i="1"/>
  <c r="Z15" i="1" s="1"/>
  <c r="AF14" i="1"/>
  <c r="AD52" i="1"/>
  <c r="AB52" i="1"/>
  <c r="AB70" i="1"/>
  <c r="Z73" i="1"/>
  <c r="AB73" i="1" s="1"/>
  <c r="V17" i="1"/>
  <c r="T17" i="1"/>
  <c r="R22" i="1"/>
  <c r="AF38" i="1"/>
  <c r="AH38" i="1"/>
  <c r="AJ25" i="1"/>
  <c r="AD25" i="1"/>
  <c r="AF16" i="1"/>
  <c r="AH16" i="1"/>
  <c r="AD53" i="1"/>
  <c r="AB53" i="1"/>
  <c r="AF61" i="1"/>
  <c r="AH61" i="1"/>
  <c r="AD70" i="1"/>
  <c r="AD32" i="1"/>
  <c r="AD46" i="1" s="1"/>
  <c r="AF46" i="1" s="1"/>
  <c r="AB32" i="1"/>
  <c r="F74" i="1"/>
  <c r="AL54" i="1"/>
  <c r="AJ54" i="1"/>
  <c r="AN44" i="1"/>
  <c r="AP44" i="1"/>
  <c r="AH49" i="1"/>
  <c r="AF49" i="1"/>
  <c r="AP66" i="1"/>
  <c r="AN66" i="1"/>
  <c r="H29" i="1"/>
  <c r="AB36" i="1"/>
  <c r="AD36" i="1"/>
  <c r="Z57" i="1"/>
  <c r="AF57" i="1"/>
  <c r="AJ20" i="1"/>
  <c r="AD20" i="1"/>
  <c r="AV63" i="1"/>
  <c r="BB63" i="1"/>
  <c r="P15" i="1"/>
  <c r="P29" i="1" s="1"/>
  <c r="N74" i="1"/>
  <c r="P74" i="4"/>
  <c r="N76" i="4"/>
  <c r="P76" i="4" s="1"/>
  <c r="AD33" i="1"/>
  <c r="AB33" i="1"/>
  <c r="AL18" i="1"/>
  <c r="AJ18" i="1"/>
  <c r="AX62" i="1"/>
  <c r="AZ62" i="1" s="1"/>
  <c r="AR62" i="1"/>
  <c r="AT62" i="1"/>
  <c r="AH34" i="1"/>
  <c r="AF34" i="1"/>
  <c r="AD47" i="1"/>
  <c r="Z58" i="1"/>
  <c r="AB58" i="1" s="1"/>
  <c r="AB47" i="1"/>
  <c r="AF51" i="1"/>
  <c r="AH51" i="1"/>
  <c r="T74" i="4"/>
  <c r="R76" i="4"/>
  <c r="T76" i="4" s="1"/>
  <c r="AF23" i="1"/>
  <c r="AH23" i="1"/>
  <c r="AJ12" i="1"/>
  <c r="AD12" i="1"/>
  <c r="X15" i="1"/>
  <c r="L15" i="1"/>
  <c r="L29" i="1" s="1"/>
  <c r="J74" i="1"/>
  <c r="AV35" i="1"/>
  <c r="BB35" i="1"/>
  <c r="T15" i="1"/>
  <c r="AB40" i="1"/>
  <c r="AD40" i="1"/>
  <c r="AD67" i="1"/>
  <c r="AB67" i="1"/>
  <c r="AT71" i="1"/>
  <c r="BD71" i="1"/>
  <c r="AN50" i="1"/>
  <c r="AP50" i="1"/>
  <c r="T29" i="4"/>
  <c r="H27" i="4"/>
  <c r="F74" i="4"/>
  <c r="AB15" i="1" l="1"/>
  <c r="AR50" i="1"/>
  <c r="AX50" i="1"/>
  <c r="AZ50" i="1" s="1"/>
  <c r="AT50" i="1"/>
  <c r="AD57" i="1"/>
  <c r="AD58" i="1" s="1"/>
  <c r="AF58" i="1" s="1"/>
  <c r="AJ57" i="1"/>
  <c r="BD35" i="1"/>
  <c r="BF35" i="1"/>
  <c r="BH35" i="1" s="1"/>
  <c r="AH12" i="1"/>
  <c r="AN12" i="1"/>
  <c r="AL23" i="1"/>
  <c r="AJ23" i="1"/>
  <c r="AH47" i="1"/>
  <c r="AF47" i="1"/>
  <c r="AJ61" i="1"/>
  <c r="AL61" i="1"/>
  <c r="AH65" i="1"/>
  <c r="AF65" i="1"/>
  <c r="F76" i="4"/>
  <c r="H76" i="4" s="1"/>
  <c r="H74" i="4"/>
  <c r="AH67" i="1"/>
  <c r="AF67" i="1"/>
  <c r="J76" i="1"/>
  <c r="L74" i="1"/>
  <c r="AP18" i="1"/>
  <c r="AN18" i="1"/>
  <c r="AH39" i="1"/>
  <c r="AN39" i="1"/>
  <c r="AP24" i="1"/>
  <c r="AV24" i="1"/>
  <c r="AZ24" i="1"/>
  <c r="AX24" i="1" s="1"/>
  <c r="AH45" i="1"/>
  <c r="AF45" i="1"/>
  <c r="AJ34" i="1"/>
  <c r="AL34" i="1"/>
  <c r="AL38" i="1"/>
  <c r="AJ38" i="1"/>
  <c r="AH52" i="1"/>
  <c r="AF52" i="1"/>
  <c r="AH11" i="1"/>
  <c r="AN11" i="1"/>
  <c r="BB72" i="1"/>
  <c r="BH72" i="1"/>
  <c r="BF72" i="1" s="1"/>
  <c r="AF40" i="1"/>
  <c r="AH40" i="1"/>
  <c r="AV62" i="1"/>
  <c r="BB62" i="1"/>
  <c r="BD62" i="1" s="1"/>
  <c r="BF62" i="1"/>
  <c r="BH62" i="1" s="1"/>
  <c r="AF33" i="1"/>
  <c r="AH33" i="1"/>
  <c r="AH20" i="1"/>
  <c r="AN20" i="1"/>
  <c r="AX66" i="1"/>
  <c r="AZ66" i="1" s="1"/>
  <c r="AR66" i="1"/>
  <c r="AT66" i="1"/>
  <c r="AP54" i="1"/>
  <c r="AN54" i="1"/>
  <c r="AH53" i="1"/>
  <c r="AF53" i="1"/>
  <c r="AJ14" i="1"/>
  <c r="AD14" i="1"/>
  <c r="AD15" i="1" s="1"/>
  <c r="AJ31" i="1"/>
  <c r="AL31" i="1"/>
  <c r="AN64" i="1"/>
  <c r="AP64" i="1"/>
  <c r="BF41" i="1"/>
  <c r="BH41" i="1" s="1"/>
  <c r="AJ51" i="1"/>
  <c r="AL51" i="1"/>
  <c r="F76" i="1"/>
  <c r="H74" i="1"/>
  <c r="AN19" i="1"/>
  <c r="AH19" i="1"/>
  <c r="AL16" i="1"/>
  <c r="AJ16" i="1"/>
  <c r="AR68" i="1"/>
  <c r="AX68" i="1"/>
  <c r="AZ68" i="1" s="1"/>
  <c r="AT68" i="1"/>
  <c r="AF42" i="1"/>
  <c r="AH42" i="1"/>
  <c r="T22" i="1"/>
  <c r="R27" i="1"/>
  <c r="AX69" i="1"/>
  <c r="AZ69" i="1" s="1"/>
  <c r="AR69" i="1"/>
  <c r="AT69" i="1"/>
  <c r="BH71" i="1"/>
  <c r="BF71" i="1" s="1"/>
  <c r="BB71" i="1"/>
  <c r="T29" i="1"/>
  <c r="P74" i="1"/>
  <c r="N76" i="1"/>
  <c r="AF36" i="1"/>
  <c r="AH36" i="1"/>
  <c r="AL49" i="1"/>
  <c r="AJ49" i="1"/>
  <c r="AF32" i="1"/>
  <c r="AH32" i="1"/>
  <c r="X17" i="1"/>
  <c r="Z17" i="1"/>
  <c r="V22" i="1"/>
  <c r="AP37" i="1"/>
  <c r="AN37" i="1"/>
  <c r="AF48" i="1"/>
  <c r="AH48" i="1"/>
  <c r="AL10" i="1"/>
  <c r="AR10" i="1"/>
  <c r="AR44" i="1"/>
  <c r="AX44" i="1"/>
  <c r="AZ44" i="1" s="1"/>
  <c r="AT44" i="1"/>
  <c r="AF70" i="1"/>
  <c r="AD73" i="1"/>
  <c r="AF73" i="1" s="1"/>
  <c r="AF26" i="1"/>
  <c r="AH26" i="1"/>
  <c r="AH21" i="1"/>
  <c r="AN21" i="1"/>
  <c r="AR56" i="1"/>
  <c r="AL56" i="1"/>
  <c r="AP43" i="1"/>
  <c r="AN43" i="1"/>
  <c r="AH13" i="1"/>
  <c r="AN13" i="1"/>
  <c r="BD63" i="1"/>
  <c r="BF63" i="1"/>
  <c r="BH63" i="1" s="1"/>
  <c r="AH25" i="1"/>
  <c r="AN25" i="1"/>
  <c r="AR43" i="1" l="1"/>
  <c r="AT43" i="1"/>
  <c r="AX43" i="1"/>
  <c r="AZ43" i="1" s="1"/>
  <c r="AL21" i="1"/>
  <c r="AR21" i="1"/>
  <c r="X22" i="1"/>
  <c r="X29" i="1" s="1"/>
  <c r="V27" i="1"/>
  <c r="BB69" i="1"/>
  <c r="BD69" i="1" s="1"/>
  <c r="AV69" i="1"/>
  <c r="AN38" i="1"/>
  <c r="AP38" i="1"/>
  <c r="L76" i="1"/>
  <c r="J78" i="1"/>
  <c r="L78" i="1" s="1"/>
  <c r="AD17" i="1"/>
  <c r="AB17" i="1"/>
  <c r="Z22" i="1"/>
  <c r="AL13" i="1"/>
  <c r="AR13" i="1"/>
  <c r="AL26" i="1"/>
  <c r="AJ26" i="1"/>
  <c r="AZ10" i="1"/>
  <c r="AX10" i="1" s="1"/>
  <c r="AP10" i="1"/>
  <c r="AV10" i="1"/>
  <c r="P76" i="1"/>
  <c r="AN51" i="1"/>
  <c r="AP51" i="1"/>
  <c r="AF15" i="1"/>
  <c r="AR11" i="1"/>
  <c r="AL11" i="1"/>
  <c r="AN34" i="1"/>
  <c r="AP34" i="1"/>
  <c r="AH70" i="1"/>
  <c r="AL12" i="1"/>
  <c r="AR12" i="1"/>
  <c r="AL32" i="1"/>
  <c r="AJ32" i="1"/>
  <c r="T27" i="1"/>
  <c r="R74" i="1"/>
  <c r="AH14" i="1"/>
  <c r="AH15" i="1" s="1"/>
  <c r="AN14" i="1"/>
  <c r="AL39" i="1"/>
  <c r="AR39" i="1"/>
  <c r="AL67" i="1"/>
  <c r="AJ67" i="1"/>
  <c r="AL48" i="1"/>
  <c r="AJ48" i="1"/>
  <c r="BF69" i="1"/>
  <c r="BH69" i="1" s="1"/>
  <c r="AN16" i="1"/>
  <c r="AP16" i="1"/>
  <c r="AL20" i="1"/>
  <c r="AR20" i="1"/>
  <c r="AT64" i="1"/>
  <c r="AX64" i="1"/>
  <c r="AZ64" i="1" s="1"/>
  <c r="AR64" i="1"/>
  <c r="AL25" i="1"/>
  <c r="AR25" i="1"/>
  <c r="BB44" i="1"/>
  <c r="AV44" i="1"/>
  <c r="AN49" i="1"/>
  <c r="AP49" i="1"/>
  <c r="AL53" i="1"/>
  <c r="AJ53" i="1"/>
  <c r="AL52" i="1"/>
  <c r="AJ52" i="1"/>
  <c r="AT18" i="1"/>
  <c r="AX18" i="1"/>
  <c r="AZ18" i="1" s="1"/>
  <c r="AR18" i="1"/>
  <c r="AL47" i="1"/>
  <c r="AJ47" i="1"/>
  <c r="AH57" i="1"/>
  <c r="AH58" i="1" s="1"/>
  <c r="AJ58" i="1" s="1"/>
  <c r="AN57" i="1"/>
  <c r="AL42" i="1"/>
  <c r="AJ42" i="1"/>
  <c r="AL40" i="1"/>
  <c r="AJ40" i="1"/>
  <c r="AZ56" i="1"/>
  <c r="AX56" i="1" s="1"/>
  <c r="AV56" i="1"/>
  <c r="AP56" i="1"/>
  <c r="AR37" i="1"/>
  <c r="AT37" i="1"/>
  <c r="AX37" i="1"/>
  <c r="AZ37" i="1" s="1"/>
  <c r="AR19" i="1"/>
  <c r="AL19" i="1"/>
  <c r="AN31" i="1"/>
  <c r="AP31" i="1"/>
  <c r="AJ33" i="1"/>
  <c r="AL33" i="1"/>
  <c r="AJ45" i="1"/>
  <c r="AL45" i="1"/>
  <c r="AJ36" i="1"/>
  <c r="AL36" i="1"/>
  <c r="AJ65" i="1"/>
  <c r="AL65" i="1"/>
  <c r="AV50" i="1"/>
  <c r="BB50" i="1"/>
  <c r="BB68" i="1"/>
  <c r="BD68" i="1" s="1"/>
  <c r="AV68" i="1"/>
  <c r="AR54" i="1"/>
  <c r="AT54" i="1"/>
  <c r="AX54" i="1"/>
  <c r="AZ54" i="1" s="1"/>
  <c r="H76" i="1"/>
  <c r="F78" i="1"/>
  <c r="H78" i="1" s="1"/>
  <c r="AH46" i="1"/>
  <c r="AJ46" i="1" s="1"/>
  <c r="BB66" i="1"/>
  <c r="BD66" i="1" s="1"/>
  <c r="AV66" i="1"/>
  <c r="AT24" i="1"/>
  <c r="BD24" i="1"/>
  <c r="AP61" i="1"/>
  <c r="AN61" i="1"/>
  <c r="AL70" i="1"/>
  <c r="AP23" i="1"/>
  <c r="AN23" i="1"/>
  <c r="BF24" i="1" l="1"/>
  <c r="BB24" i="1"/>
  <c r="BH24" i="1"/>
  <c r="AN33" i="1"/>
  <c r="AP33" i="1"/>
  <c r="Z27" i="1"/>
  <c r="AB22" i="1"/>
  <c r="AB29" i="1" s="1"/>
  <c r="AP65" i="1"/>
  <c r="AN65" i="1"/>
  <c r="AN40" i="1"/>
  <c r="AP40" i="1"/>
  <c r="AN53" i="1"/>
  <c r="AP53" i="1"/>
  <c r="AR16" i="1"/>
  <c r="AX16" i="1"/>
  <c r="AT16" i="1"/>
  <c r="AN67" i="1"/>
  <c r="AP67" i="1"/>
  <c r="AT10" i="1"/>
  <c r="BD10" i="1"/>
  <c r="BF66" i="1"/>
  <c r="BH66" i="1" s="1"/>
  <c r="BB54" i="1"/>
  <c r="AV54" i="1"/>
  <c r="AV37" i="1"/>
  <c r="BB37" i="1"/>
  <c r="AN47" i="1"/>
  <c r="AP47" i="1"/>
  <c r="AV39" i="1"/>
  <c r="AZ39" i="1"/>
  <c r="AX39" i="1" s="1"/>
  <c r="AP39" i="1"/>
  <c r="AN32" i="1"/>
  <c r="AP32" i="1"/>
  <c r="AZ11" i="1"/>
  <c r="AX11" i="1" s="1"/>
  <c r="AV11" i="1"/>
  <c r="AP11" i="1"/>
  <c r="AF17" i="1"/>
  <c r="AH17" i="1"/>
  <c r="AD22" i="1"/>
  <c r="X27" i="1"/>
  <c r="V74" i="1"/>
  <c r="AP36" i="1"/>
  <c r="AN36" i="1"/>
  <c r="AX49" i="1"/>
  <c r="AZ49" i="1" s="1"/>
  <c r="AT49" i="1"/>
  <c r="AR49" i="1"/>
  <c r="AX23" i="1"/>
  <c r="AZ23" i="1" s="1"/>
  <c r="AR23" i="1"/>
  <c r="AT23" i="1"/>
  <c r="BF68" i="1"/>
  <c r="BH68" i="1" s="1"/>
  <c r="AT31" i="1"/>
  <c r="AR31" i="1"/>
  <c r="AX31" i="1"/>
  <c r="AP42" i="1"/>
  <c r="AN42" i="1"/>
  <c r="AV64" i="1"/>
  <c r="BB64" i="1"/>
  <c r="BD64" i="1" s="1"/>
  <c r="AR14" i="1"/>
  <c r="AL14" i="1"/>
  <c r="AL15" i="1" s="1"/>
  <c r="AV12" i="1"/>
  <c r="AP12" i="1"/>
  <c r="AZ12" i="1"/>
  <c r="AX12" i="1" s="1"/>
  <c r="AP21" i="1"/>
  <c r="AV21" i="1"/>
  <c r="AZ21" i="1"/>
  <c r="AX21" i="1" s="1"/>
  <c r="AL73" i="1"/>
  <c r="AN73" i="1" s="1"/>
  <c r="AN70" i="1"/>
  <c r="BD56" i="1"/>
  <c r="AT56" i="1"/>
  <c r="BB18" i="1"/>
  <c r="AV18" i="1"/>
  <c r="AJ15" i="1"/>
  <c r="AT51" i="1"/>
  <c r="AR51" i="1"/>
  <c r="AX51" i="1"/>
  <c r="AZ51" i="1" s="1"/>
  <c r="AN26" i="1"/>
  <c r="AP26" i="1"/>
  <c r="AL46" i="1"/>
  <c r="AN46" i="1" s="1"/>
  <c r="AN45" i="1"/>
  <c r="AP45" i="1"/>
  <c r="AR57" i="1"/>
  <c r="AL57" i="1"/>
  <c r="AL58" i="1" s="1"/>
  <c r="AN58" i="1" s="1"/>
  <c r="BD44" i="1"/>
  <c r="BF44" i="1"/>
  <c r="BH44" i="1" s="1"/>
  <c r="AP20" i="1"/>
  <c r="AV20" i="1"/>
  <c r="AZ20" i="1"/>
  <c r="AX20" i="1" s="1"/>
  <c r="AP48" i="1"/>
  <c r="AN48" i="1"/>
  <c r="R76" i="1"/>
  <c r="T74" i="1"/>
  <c r="AH73" i="1"/>
  <c r="AJ73" i="1" s="1"/>
  <c r="AJ70" i="1"/>
  <c r="AZ13" i="1"/>
  <c r="AX13" i="1" s="1"/>
  <c r="AP13" i="1"/>
  <c r="AV13" i="1"/>
  <c r="AR38" i="1"/>
  <c r="AX38" i="1"/>
  <c r="AZ38" i="1" s="1"/>
  <c r="AT38" i="1"/>
  <c r="AX61" i="1"/>
  <c r="AR61" i="1"/>
  <c r="AT61" i="1"/>
  <c r="BD50" i="1"/>
  <c r="BF50" i="1"/>
  <c r="BH50" i="1" s="1"/>
  <c r="AZ19" i="1"/>
  <c r="AX19" i="1" s="1"/>
  <c r="AV19" i="1"/>
  <c r="AP19" i="1"/>
  <c r="AN52" i="1"/>
  <c r="AP52" i="1"/>
  <c r="AZ25" i="1"/>
  <c r="AX25" i="1" s="1"/>
  <c r="AV25" i="1"/>
  <c r="AP25" i="1"/>
  <c r="AX34" i="1"/>
  <c r="AZ34" i="1" s="1"/>
  <c r="AT34" i="1"/>
  <c r="AR34" i="1"/>
  <c r="N78" i="1"/>
  <c r="P78" i="1" s="1"/>
  <c r="BB43" i="1"/>
  <c r="AV43" i="1"/>
  <c r="AT25" i="1" l="1"/>
  <c r="BD25" i="1"/>
  <c r="BB38" i="1"/>
  <c r="BD38" i="1" s="1"/>
  <c r="AV38" i="1"/>
  <c r="AX42" i="1"/>
  <c r="AZ42" i="1" s="1"/>
  <c r="AR42" i="1"/>
  <c r="AT42" i="1"/>
  <c r="AT32" i="1"/>
  <c r="AX32" i="1"/>
  <c r="AZ32" i="1" s="1"/>
  <c r="AR32" i="1"/>
  <c r="R78" i="1"/>
  <c r="T78" i="1" s="1"/>
  <c r="T76" i="1"/>
  <c r="BH56" i="1"/>
  <c r="BF56" i="1" s="1"/>
  <c r="BB56" i="1"/>
  <c r="AP46" i="1"/>
  <c r="AR46" i="1" s="1"/>
  <c r="AL17" i="1"/>
  <c r="AJ17" i="1"/>
  <c r="AH22" i="1"/>
  <c r="AV34" i="1"/>
  <c r="BB34" i="1"/>
  <c r="BD34" i="1" s="1"/>
  <c r="AT19" i="1"/>
  <c r="BD19" i="1"/>
  <c r="AZ61" i="1"/>
  <c r="BD20" i="1"/>
  <c r="AT20" i="1"/>
  <c r="BH10" i="1"/>
  <c r="BF10" i="1" s="1"/>
  <c r="BB10" i="1"/>
  <c r="BF23" i="1"/>
  <c r="BH23" i="1" s="1"/>
  <c r="BD21" i="1"/>
  <c r="AT21" i="1"/>
  <c r="BB23" i="1"/>
  <c r="BD23" i="1" s="1"/>
  <c r="AV23" i="1"/>
  <c r="AR36" i="1"/>
  <c r="AX36" i="1"/>
  <c r="AZ36" i="1" s="1"/>
  <c r="AT36" i="1"/>
  <c r="BD11" i="1"/>
  <c r="AT11" i="1"/>
  <c r="AT47" i="1"/>
  <c r="AX47" i="1"/>
  <c r="AR47" i="1"/>
  <c r="BF64" i="1"/>
  <c r="BH64" i="1" s="1"/>
  <c r="AB27" i="1"/>
  <c r="Z74" i="1"/>
  <c r="AR26" i="1"/>
  <c r="AX26" i="1"/>
  <c r="AZ26" i="1" s="1"/>
  <c r="AT26" i="1"/>
  <c r="BD18" i="1"/>
  <c r="BF18" i="1"/>
  <c r="BH18" i="1" s="1"/>
  <c r="V76" i="1"/>
  <c r="X74" i="1"/>
  <c r="AR53" i="1"/>
  <c r="AT53" i="1"/>
  <c r="AX53" i="1"/>
  <c r="AZ53" i="1" s="1"/>
  <c r="AT67" i="1"/>
  <c r="AR67" i="1"/>
  <c r="AX67" i="1"/>
  <c r="AZ67" i="1" s="1"/>
  <c r="AF22" i="1"/>
  <c r="AF29" i="1" s="1"/>
  <c r="AD27" i="1"/>
  <c r="AR40" i="1"/>
  <c r="AX40" i="1"/>
  <c r="AZ40" i="1" s="1"/>
  <c r="AT40" i="1"/>
  <c r="AR33" i="1"/>
  <c r="AT33" i="1"/>
  <c r="AX33" i="1"/>
  <c r="AZ33" i="1" s="1"/>
  <c r="BF38" i="1"/>
  <c r="BH38" i="1" s="1"/>
  <c r="AP70" i="1"/>
  <c r="BD43" i="1"/>
  <c r="BF43" i="1"/>
  <c r="BH43" i="1" s="1"/>
  <c r="AR52" i="1"/>
  <c r="AT52" i="1"/>
  <c r="AX52" i="1"/>
  <c r="AZ52" i="1" s="1"/>
  <c r="AZ57" i="1"/>
  <c r="AX57" i="1" s="1"/>
  <c r="AV57" i="1"/>
  <c r="AP57" i="1"/>
  <c r="AP58" i="1" s="1"/>
  <c r="AR58" i="1" s="1"/>
  <c r="AT12" i="1"/>
  <c r="BD12" i="1"/>
  <c r="AX46" i="1"/>
  <c r="AZ46" i="1" s="1"/>
  <c r="AZ31" i="1"/>
  <c r="AV61" i="1"/>
  <c r="BB61" i="1"/>
  <c r="AT13" i="1"/>
  <c r="BD13" i="1"/>
  <c r="AT48" i="1"/>
  <c r="AX48" i="1"/>
  <c r="AZ48" i="1" s="1"/>
  <c r="AR48" i="1"/>
  <c r="AX45" i="1"/>
  <c r="AZ45" i="1" s="1"/>
  <c r="AT45" i="1"/>
  <c r="AR45" i="1"/>
  <c r="AV51" i="1"/>
  <c r="BB51" i="1"/>
  <c r="BD51" i="1" s="1"/>
  <c r="BF51" i="1"/>
  <c r="BH51" i="1" s="1"/>
  <c r="AN15" i="1"/>
  <c r="BB49" i="1"/>
  <c r="AV49" i="1"/>
  <c r="BD54" i="1"/>
  <c r="BF54" i="1"/>
  <c r="BH54" i="1" s="1"/>
  <c r="AV16" i="1"/>
  <c r="BB16" i="1"/>
  <c r="BD37" i="1"/>
  <c r="BF37" i="1"/>
  <c r="BH37" i="1" s="1"/>
  <c r="AV14" i="1"/>
  <c r="AZ14" i="1"/>
  <c r="AX14" i="1" s="1"/>
  <c r="AX15" i="1" s="1"/>
  <c r="AP14" i="1"/>
  <c r="AP15" i="1" s="1"/>
  <c r="BB31" i="1"/>
  <c r="BF31" i="1" s="1"/>
  <c r="AV31" i="1"/>
  <c r="AT39" i="1"/>
  <c r="AT46" i="1" s="1"/>
  <c r="AV46" i="1" s="1"/>
  <c r="BD39" i="1"/>
  <c r="AZ16" i="1"/>
  <c r="AX65" i="1"/>
  <c r="AZ65" i="1" s="1"/>
  <c r="AT65" i="1"/>
  <c r="AR65" i="1"/>
  <c r="BF48" i="1" l="1"/>
  <c r="BH48" i="1" s="1"/>
  <c r="BH31" i="1"/>
  <c r="AR15" i="1"/>
  <c r="BF65" i="1"/>
  <c r="BH65" i="1" s="1"/>
  <c r="AZ15" i="1"/>
  <c r="BB39" i="1"/>
  <c r="BH39" i="1"/>
  <c r="BF39" i="1" s="1"/>
  <c r="BB45" i="1"/>
  <c r="AV45" i="1"/>
  <c r="BB70" i="1"/>
  <c r="BD61" i="1"/>
  <c r="BF61" i="1"/>
  <c r="AT57" i="1"/>
  <c r="BD57" i="1"/>
  <c r="AF27" i="1"/>
  <c r="AD74" i="1"/>
  <c r="AZ47" i="1"/>
  <c r="AX58" i="1"/>
  <c r="AZ58" i="1" s="1"/>
  <c r="BH25" i="1"/>
  <c r="BB25" i="1"/>
  <c r="BF25" i="1" s="1"/>
  <c r="BD49" i="1"/>
  <c r="BF49" i="1"/>
  <c r="BH49" i="1" s="1"/>
  <c r="X76" i="1"/>
  <c r="V78" i="1"/>
  <c r="X78" i="1" s="1"/>
  <c r="AV47" i="1"/>
  <c r="BB47" i="1"/>
  <c r="AT58" i="1"/>
  <c r="AV58" i="1" s="1"/>
  <c r="AX70" i="1"/>
  <c r="AN17" i="1"/>
  <c r="AP17" i="1"/>
  <c r="AL22" i="1"/>
  <c r="BF34" i="1"/>
  <c r="BH34" i="1" s="1"/>
  <c r="BB33" i="1"/>
  <c r="BD33" i="1" s="1"/>
  <c r="AV33" i="1"/>
  <c r="BF33" i="1"/>
  <c r="BH33" i="1" s="1"/>
  <c r="AB74" i="1"/>
  <c r="Z76" i="1"/>
  <c r="BB21" i="1"/>
  <c r="BH21" i="1"/>
  <c r="BF21" i="1" s="1"/>
  <c r="BB19" i="1"/>
  <c r="BH19" i="1"/>
  <c r="BF19" i="1" s="1"/>
  <c r="BB32" i="1"/>
  <c r="BB46" i="1" s="1"/>
  <c r="BD46" i="1" s="1"/>
  <c r="AV32" i="1"/>
  <c r="AV65" i="1"/>
  <c r="BB65" i="1"/>
  <c r="BD65" i="1" s="1"/>
  <c r="BH11" i="1"/>
  <c r="BF11" i="1" s="1"/>
  <c r="BB11" i="1"/>
  <c r="AV42" i="1"/>
  <c r="BB42" i="1"/>
  <c r="BD42" i="1" s="1"/>
  <c r="BF16" i="1"/>
  <c r="BD16" i="1"/>
  <c r="AV67" i="1"/>
  <c r="BB67" i="1"/>
  <c r="BD67" i="1" s="1"/>
  <c r="AV36" i="1"/>
  <c r="BB36" i="1"/>
  <c r="BB40" i="1"/>
  <c r="AV40" i="1"/>
  <c r="AV26" i="1"/>
  <c r="BB26" i="1"/>
  <c r="BF67" i="1"/>
  <c r="BH67" i="1" s="1"/>
  <c r="BD31" i="1"/>
  <c r="BB52" i="1"/>
  <c r="BD52" i="1" s="1"/>
  <c r="AV52" i="1"/>
  <c r="BB48" i="1"/>
  <c r="BD48" i="1" s="1"/>
  <c r="AV48" i="1"/>
  <c r="BB13" i="1"/>
  <c r="BH13" i="1"/>
  <c r="BF13" i="1" s="1"/>
  <c r="BB12" i="1"/>
  <c r="BH12" i="1"/>
  <c r="BF12" i="1" s="1"/>
  <c r="AT14" i="1"/>
  <c r="AT15" i="1" s="1"/>
  <c r="BD14" i="1"/>
  <c r="BB53" i="1"/>
  <c r="BD53" i="1" s="1"/>
  <c r="AV53" i="1"/>
  <c r="BF53" i="1"/>
  <c r="BH53" i="1" s="1"/>
  <c r="AT70" i="1"/>
  <c r="AR70" i="1"/>
  <c r="AP73" i="1"/>
  <c r="AR73" i="1" s="1"/>
  <c r="BB20" i="1"/>
  <c r="BH20" i="1"/>
  <c r="BF20" i="1" s="1"/>
  <c r="AJ22" i="1"/>
  <c r="AJ29" i="1" s="1"/>
  <c r="AH27" i="1"/>
  <c r="BF15" i="1" l="1"/>
  <c r="BD40" i="1"/>
  <c r="BF40" i="1"/>
  <c r="BH40" i="1" s="1"/>
  <c r="BD47" i="1"/>
  <c r="BF47" i="1"/>
  <c r="BD70" i="1"/>
  <c r="BB73" i="1"/>
  <c r="BD73" i="1" s="1"/>
  <c r="BF42" i="1"/>
  <c r="BH42" i="1" s="1"/>
  <c r="AT73" i="1"/>
  <c r="AV73" i="1" s="1"/>
  <c r="AV70" i="1"/>
  <c r="BD36" i="1"/>
  <c r="BF36" i="1"/>
  <c r="BH36" i="1" s="1"/>
  <c r="AF74" i="1"/>
  <c r="AD76" i="1"/>
  <c r="AN22" i="1"/>
  <c r="AN29" i="1" s="1"/>
  <c r="AL27" i="1"/>
  <c r="BD32" i="1"/>
  <c r="BF32" i="1"/>
  <c r="BD45" i="1"/>
  <c r="BF45" i="1"/>
  <c r="BH45" i="1" s="1"/>
  <c r="BD26" i="1"/>
  <c r="BF26" i="1"/>
  <c r="BH26" i="1" s="1"/>
  <c r="AB76" i="1"/>
  <c r="Z78" i="1"/>
  <c r="AB78" i="1" s="1"/>
  <c r="AT17" i="1"/>
  <c r="AR17" i="1"/>
  <c r="AX17" i="1"/>
  <c r="AP22" i="1"/>
  <c r="BB57" i="1"/>
  <c r="BB58" i="1" s="1"/>
  <c r="BD58" i="1" s="1"/>
  <c r="BH57" i="1"/>
  <c r="BF57" i="1" s="1"/>
  <c r="AV15" i="1"/>
  <c r="BH16" i="1"/>
  <c r="BF52" i="1"/>
  <c r="BH52" i="1" s="1"/>
  <c r="AJ27" i="1"/>
  <c r="AH74" i="1"/>
  <c r="BB14" i="1"/>
  <c r="BB15" i="1" s="1"/>
  <c r="BH14" i="1"/>
  <c r="BF14" i="1" s="1"/>
  <c r="AZ70" i="1"/>
  <c r="AX73" i="1"/>
  <c r="AZ73" i="1" s="1"/>
  <c r="BF70" i="1"/>
  <c r="BH61" i="1"/>
  <c r="AH76" i="1" l="1"/>
  <c r="AJ74" i="1"/>
  <c r="AP27" i="1"/>
  <c r="AR22" i="1"/>
  <c r="AR29" i="1" s="1"/>
  <c r="BH47" i="1"/>
  <c r="BF58" i="1"/>
  <c r="BH58" i="1" s="1"/>
  <c r="AZ17" i="1"/>
  <c r="AX22" i="1"/>
  <c r="BH32" i="1"/>
  <c r="BF46" i="1"/>
  <c r="BH46" i="1" s="1"/>
  <c r="AD78" i="1"/>
  <c r="AF78" i="1" s="1"/>
  <c r="AF76" i="1"/>
  <c r="BD15" i="1"/>
  <c r="BF73" i="1"/>
  <c r="BH73" i="1" s="1"/>
  <c r="BH70" i="1"/>
  <c r="BB17" i="1"/>
  <c r="AV17" i="1"/>
  <c r="AT22" i="1"/>
  <c r="AN27" i="1"/>
  <c r="AL74" i="1"/>
  <c r="BH15" i="1"/>
  <c r="AN74" i="1" l="1"/>
  <c r="AL76" i="1"/>
  <c r="BD17" i="1"/>
  <c r="BB22" i="1"/>
  <c r="AX27" i="1"/>
  <c r="AZ22" i="1"/>
  <c r="AZ29" i="1" s="1"/>
  <c r="AR27" i="1"/>
  <c r="AP74" i="1"/>
  <c r="BF17" i="1"/>
  <c r="AV22" i="1"/>
  <c r="AV29" i="1" s="1"/>
  <c r="AT27" i="1"/>
  <c r="AJ76" i="1"/>
  <c r="AH78" i="1"/>
  <c r="AJ78" i="1" s="1"/>
  <c r="AZ27" i="1" l="1"/>
  <c r="AX74" i="1"/>
  <c r="AV27" i="1"/>
  <c r="AT74" i="1"/>
  <c r="AL78" i="1"/>
  <c r="AN78" i="1" s="1"/>
  <c r="AN76" i="1"/>
  <c r="BD22" i="1"/>
  <c r="BD29" i="1" s="1"/>
  <c r="BB27" i="1"/>
  <c r="BH17" i="1"/>
  <c r="BF22" i="1"/>
  <c r="AP76" i="1"/>
  <c r="AR74" i="1"/>
  <c r="AP78" i="1" l="1"/>
  <c r="AR78" i="1" s="1"/>
  <c r="AR76" i="1"/>
  <c r="BH22" i="1"/>
  <c r="BH29" i="1" s="1"/>
  <c r="BF27" i="1"/>
  <c r="BD27" i="1"/>
  <c r="BB74" i="1"/>
  <c r="AV74" i="1"/>
  <c r="AT76" i="1"/>
  <c r="AX76" i="1"/>
  <c r="AZ74" i="1"/>
  <c r="BB76" i="1" l="1"/>
  <c r="BD74" i="1"/>
  <c r="BH27" i="1"/>
  <c r="BF74" i="1"/>
  <c r="AV76" i="1"/>
  <c r="AT78" i="1"/>
  <c r="AV78" i="1" s="1"/>
  <c r="AZ76" i="1"/>
  <c r="AX78" i="1"/>
  <c r="AZ78" i="1" s="1"/>
  <c r="BH74" i="1" l="1"/>
  <c r="BF76" i="1"/>
  <c r="BH76" i="1" s="1"/>
  <c r="BB78" i="1"/>
  <c r="BD76" i="1"/>
  <c r="BF78" i="1" l="1"/>
  <c r="BH78" i="1" s="1"/>
  <c r="BD78" i="1"/>
</calcChain>
</file>

<file path=xl/sharedStrings.xml><?xml version="1.0" encoding="utf-8"?>
<sst xmlns="http://schemas.openxmlformats.org/spreadsheetml/2006/main" count="248" uniqueCount="107">
  <si>
    <t>Operating Expenses</t>
  </si>
  <si>
    <t>Payroll (taxes etc.)</t>
  </si>
  <si>
    <t>Accounting and Legal</t>
  </si>
  <si>
    <t>Insurance</t>
  </si>
  <si>
    <t>Total Expenses</t>
  </si>
  <si>
    <t>%</t>
  </si>
  <si>
    <t xml:space="preserve">B &amp; O Taxes </t>
  </si>
  <si>
    <t>Credit Card Discounts</t>
  </si>
  <si>
    <t>Hiring and Training Expense</t>
  </si>
  <si>
    <t>Franchise Royalties</t>
  </si>
  <si>
    <t>Bank Service Charge</t>
  </si>
  <si>
    <t>Cash Over/Short</t>
  </si>
  <si>
    <t>Net Profit before taxes</t>
  </si>
  <si>
    <t>over breakeven</t>
  </si>
  <si>
    <t>Rent</t>
  </si>
  <si>
    <t>Regional / Co-Op Ad</t>
  </si>
  <si>
    <t>National Adv</t>
  </si>
  <si>
    <t>Triple N's</t>
  </si>
  <si>
    <t>25</t>
  </si>
  <si>
    <t>number of orders</t>
  </si>
  <si>
    <t>Benefits</t>
  </si>
  <si>
    <t>Bonus</t>
  </si>
  <si>
    <t>annually</t>
  </si>
  <si>
    <t>Owner</t>
  </si>
  <si>
    <t>State Taxes</t>
  </si>
  <si>
    <t>License &amp; Permits</t>
  </si>
  <si>
    <t>Supplies (operation)</t>
  </si>
  <si>
    <t>Misc. Unknown</t>
  </si>
  <si>
    <t>Cable TV</t>
  </si>
  <si>
    <t>Uniforms</t>
  </si>
  <si>
    <t xml:space="preserve">Car, Delivery </t>
  </si>
  <si>
    <t xml:space="preserve">Monthly Sales  === &gt;&gt;&gt;    </t>
  </si>
  <si>
    <t>BIG TWO %</t>
  </si>
  <si>
    <t>Salary (Asst)</t>
  </si>
  <si>
    <r>
      <t xml:space="preserve">Salary (GM) </t>
    </r>
    <r>
      <rPr>
        <sz val="8"/>
        <rFont val="Arial"/>
        <family val="2"/>
      </rPr>
      <t xml:space="preserve"> (see bottom of page)</t>
    </r>
  </si>
  <si>
    <t>&gt;</t>
  </si>
  <si>
    <t>&lt;</t>
  </si>
  <si>
    <t>Supplies (office &amp; postage)</t>
  </si>
  <si>
    <t>Utilities - Electric</t>
  </si>
  <si>
    <t>Utilities - Gas</t>
  </si>
  <si>
    <t>Security</t>
  </si>
  <si>
    <t>Printing</t>
  </si>
  <si>
    <t>Door Hanging</t>
  </si>
  <si>
    <t>VIP Calls</t>
  </si>
  <si>
    <t>Guerilla Marketing Squad</t>
  </si>
  <si>
    <t>Direct Mail (or letters)</t>
  </si>
  <si>
    <t xml:space="preserve">Outside Services </t>
  </si>
  <si>
    <t>Newspaper inserts</t>
  </si>
  <si>
    <t>Target Marketing Mail / bulk</t>
  </si>
  <si>
    <t>Telephone (and Internet)</t>
  </si>
  <si>
    <r>
      <t xml:space="preserve">Advertising  </t>
    </r>
    <r>
      <rPr>
        <b/>
        <sz val="10"/>
        <color indexed="60"/>
        <rFont val="Arial"/>
        <family val="2"/>
      </rPr>
      <t>(input these last)</t>
    </r>
  </si>
  <si>
    <t>Total Marketing</t>
  </si>
  <si>
    <t>Total Direct Labor</t>
  </si>
  <si>
    <t>Total Labor</t>
  </si>
  <si>
    <t>Total Operating Expense</t>
  </si>
  <si>
    <t>Total Direct Marketing</t>
  </si>
  <si>
    <t>View 1</t>
  </si>
  <si>
    <t>View 2</t>
  </si>
  <si>
    <t>View 3</t>
  </si>
  <si>
    <t>View 4</t>
  </si>
  <si>
    <t>Breakeven Worksheet</t>
  </si>
  <si>
    <t>at</t>
  </si>
  <si>
    <t xml:space="preserve">Change only the numbers highllghted  in yellow </t>
  </si>
  <si>
    <t>Wages (Hourly Mgmt)</t>
  </si>
  <si>
    <t>Wages (Hourly Other)</t>
  </si>
  <si>
    <t>Wages (Hourly)</t>
  </si>
  <si>
    <t>Company Automobile Expense</t>
  </si>
  <si>
    <t>Capital Loan Expense Interest</t>
  </si>
  <si>
    <t>^</t>
  </si>
  <si>
    <t>Sales % over breakeven &gt;&gt;</t>
  </si>
  <si>
    <t>Total Other Expense</t>
  </si>
  <si>
    <t>Total Food Costs</t>
  </si>
  <si>
    <t>Food Cost</t>
  </si>
  <si>
    <t>Paper Cost</t>
  </si>
  <si>
    <t>Food Cost Delivery Fees</t>
  </si>
  <si>
    <t>Weekly Sales Avg  === &gt;&gt;&gt;</t>
  </si>
  <si>
    <t xml:space="preserve">Assumes a manager / owner salary of </t>
  </si>
  <si>
    <t>(change as needed)</t>
  </si>
  <si>
    <t>Total</t>
  </si>
  <si>
    <t xml:space="preserve">Data here is transerred from Breakeven. </t>
  </si>
  <si>
    <t>Montlhy Net Profit pre- tax</t>
  </si>
  <si>
    <t>YTD Net Profit pre-tax</t>
  </si>
  <si>
    <t>YTD Net Sales</t>
  </si>
  <si>
    <t>12 month Projection Worksheet</t>
  </si>
  <si>
    <r>
      <t xml:space="preserve">Change only the numbers highllghted  in </t>
    </r>
    <r>
      <rPr>
        <b/>
        <u/>
        <sz val="12"/>
        <color indexed="12"/>
        <rFont val="JI-Capped"/>
      </rPr>
      <t xml:space="preserve">yellow </t>
    </r>
  </si>
  <si>
    <t>Beer &amp; Wine Cost</t>
  </si>
  <si>
    <t>Smallwares</t>
  </si>
  <si>
    <t>Repair &amp; Maintentance +contracts</t>
  </si>
  <si>
    <t>Virtual World (online)</t>
  </si>
  <si>
    <t>Guerrilla Marketing Squad</t>
  </si>
  <si>
    <t>Target Marketing - bulk</t>
  </si>
  <si>
    <t>Other</t>
  </si>
  <si>
    <t>Alcohol Cost (for bars)</t>
  </si>
  <si>
    <t>http://www.michaelhartzell.com/</t>
  </si>
  <si>
    <t>1st period</t>
  </si>
  <si>
    <t>2nd period</t>
  </si>
  <si>
    <t>3rd period</t>
  </si>
  <si>
    <t>4th period</t>
  </si>
  <si>
    <t>5th period</t>
  </si>
  <si>
    <t>6th period</t>
  </si>
  <si>
    <t>7th period</t>
  </si>
  <si>
    <t>8th period</t>
  </si>
  <si>
    <t>9th period</t>
  </si>
  <si>
    <t>10th period</t>
  </si>
  <si>
    <t>11th period</t>
  </si>
  <si>
    <t>12th period</t>
  </si>
  <si>
    <t>13th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</si>
</sst>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  <numFmt numFmtId="174" formatCode="_(* #,##0_);_(* \(#,##0\);_(* &quot;-&quot;??_);_(@_)"/>
    <numFmt numFmtId="177" formatCode="&quot;$&quot;#,##0"/>
    <numFmt numFmtId="178" formatCode="&quot;$&quot;#,##0.00"/>
  </numFmts>
  <fonts count="4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12"/>
      <color indexed="12"/>
      <name val="JI-Capped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FFFF00"/>
      <name val="Arial"/>
      <family val="2"/>
    </font>
    <font>
      <b/>
      <i/>
      <sz val="8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i/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8"/>
      <color theme="2" tint="-0.749992370372631"/>
      <name val="Arial"/>
      <family val="2"/>
    </font>
    <font>
      <i/>
      <sz val="8"/>
      <color theme="2" tint="-0.749992370372631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9" tint="-0.249977111117893"/>
      <name val="Arial"/>
      <family val="2"/>
    </font>
    <font>
      <sz val="8"/>
      <color rgb="FF7030A0"/>
      <name val="Arial"/>
      <family val="2"/>
    </font>
    <font>
      <sz val="10"/>
      <color theme="4"/>
      <name val="Arial"/>
      <family val="2"/>
    </font>
    <font>
      <sz val="12"/>
      <color rgb="FF0000FF"/>
      <name val="JI-Capped"/>
    </font>
    <font>
      <sz val="11"/>
      <color theme="4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2060"/>
      <name val="Arial"/>
      <family val="2"/>
    </font>
    <font>
      <b/>
      <sz val="10"/>
      <color rgb="FF0000FF"/>
      <name val="Arial"/>
      <family val="2"/>
    </font>
    <font>
      <sz val="10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9"/>
      <color theme="3" tint="-0.249977111117893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rgb="FF7030A0"/>
      </right>
      <top/>
      <bottom/>
      <diagonal/>
    </border>
    <border>
      <left/>
      <right/>
      <top style="medium">
        <color theme="2" tint="-0.89996032593768116"/>
      </top>
      <bottom style="medium">
        <color theme="2" tint="-0.89996032593768116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ck">
        <color theme="2" tint="-0.89989928891872917"/>
      </left>
      <right/>
      <top/>
      <bottom/>
      <diagonal/>
    </border>
    <border>
      <left style="thick">
        <color theme="2" tint="-0.89989928891872917"/>
      </left>
      <right/>
      <top style="thick">
        <color theme="2" tint="-0.89986877040925317"/>
      </top>
      <bottom/>
      <diagonal/>
    </border>
    <border>
      <left style="thick">
        <color theme="2" tint="-0.89989928891872917"/>
      </left>
      <right/>
      <top style="thick">
        <color theme="2" tint="-0.89989928891872917"/>
      </top>
      <bottom/>
      <diagonal/>
    </border>
    <border>
      <left/>
      <right/>
      <top style="medium">
        <color theme="2" tint="-0.89996032593768116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49" fontId="0" fillId="0" borderId="0" xfId="0" applyNumberFormat="1" applyAlignment="1"/>
    <xf numFmtId="0" fontId="2" fillId="0" borderId="0" xfId="0" applyFont="1" applyFill="1" applyAlignment="1">
      <alignment wrapText="1"/>
    </xf>
    <xf numFmtId="10" fontId="0" fillId="0" borderId="0" xfId="0" applyNumberFormat="1" applyFill="1"/>
    <xf numFmtId="0" fontId="0" fillId="0" borderId="0" xfId="0" applyFill="1"/>
    <xf numFmtId="10" fontId="0" fillId="0" borderId="0" xfId="0" applyNumberFormat="1" applyBorder="1"/>
    <xf numFmtId="10" fontId="0" fillId="0" borderId="0" xfId="0" applyNumberFormat="1" applyFill="1" applyBorder="1"/>
    <xf numFmtId="49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42" fontId="0" fillId="0" borderId="0" xfId="0" applyNumberFormat="1"/>
    <xf numFmtId="10" fontId="0" fillId="0" borderId="0" xfId="0" applyNumberFormat="1" applyAlignment="1">
      <alignment horizontal="right"/>
    </xf>
    <xf numFmtId="10" fontId="0" fillId="0" borderId="0" xfId="0" applyNumberFormat="1" applyFill="1" applyBorder="1" applyAlignment="1">
      <alignment horizontal="right"/>
    </xf>
    <xf numFmtId="41" fontId="0" fillId="0" borderId="0" xfId="0" applyNumberFormat="1" applyBorder="1"/>
    <xf numFmtId="42" fontId="2" fillId="0" borderId="0" xfId="0" applyNumberFormat="1" applyFont="1"/>
    <xf numFmtId="10" fontId="2" fillId="3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 horizontal="center" vertical="center"/>
    </xf>
    <xf numFmtId="10" fontId="18" fillId="0" borderId="0" xfId="0" applyNumberFormat="1" applyFont="1" applyAlignment="1">
      <alignment horizontal="right" vertic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/>
    <xf numFmtId="10" fontId="0" fillId="4" borderId="0" xfId="0" applyNumberFormat="1" applyFill="1" applyBorder="1"/>
    <xf numFmtId="0" fontId="0" fillId="4" borderId="0" xfId="0" applyFill="1"/>
    <xf numFmtId="10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10" fontId="8" fillId="4" borderId="0" xfId="0" applyNumberFormat="1" applyFont="1" applyFill="1" applyBorder="1"/>
    <xf numFmtId="10" fontId="0" fillId="4" borderId="0" xfId="0" applyNumberFormat="1" applyFill="1"/>
    <xf numFmtId="0" fontId="0" fillId="0" borderId="0" xfId="0" applyAlignment="1">
      <alignment horizontal="right" wrapText="1"/>
    </xf>
    <xf numFmtId="1" fontId="0" fillId="4" borderId="0" xfId="0" applyNumberFormat="1" applyFill="1" applyBorder="1"/>
    <xf numFmtId="1" fontId="0" fillId="4" borderId="0" xfId="0" applyNumberFormat="1" applyFill="1"/>
    <xf numFmtId="0" fontId="7" fillId="0" borderId="0" xfId="0" applyFont="1" applyAlignment="1">
      <alignment horizontal="right" wrapText="1"/>
    </xf>
    <xf numFmtId="10" fontId="2" fillId="0" borderId="0" xfId="0" applyNumberFormat="1" applyFont="1" applyFill="1" applyAlignment="1">
      <alignment horizontal="right"/>
    </xf>
    <xf numFmtId="42" fontId="2" fillId="0" borderId="0" xfId="0" applyNumberFormat="1" applyFont="1" applyFill="1"/>
    <xf numFmtId="0" fontId="2" fillId="0" borderId="0" xfId="0" applyFont="1" applyFill="1"/>
    <xf numFmtId="1" fontId="19" fillId="0" borderId="0" xfId="0" applyNumberFormat="1" applyFont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Alignment="1">
      <alignment horizontal="right"/>
    </xf>
    <xf numFmtId="1" fontId="19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 horizontal="right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0" fontId="0" fillId="0" borderId="0" xfId="0" applyNumberFormat="1" applyBorder="1" applyAlignment="1">
      <alignment horizontal="right"/>
    </xf>
    <xf numFmtId="10" fontId="12" fillId="0" borderId="0" xfId="0" applyNumberFormat="1" applyFont="1" applyAlignment="1">
      <alignment horizontal="right"/>
    </xf>
    <xf numFmtId="10" fontId="12" fillId="4" borderId="0" xfId="0" applyNumberFormat="1" applyFont="1" applyFill="1" applyBorder="1"/>
    <xf numFmtId="42" fontId="5" fillId="0" borderId="0" xfId="0" applyNumberFormat="1" applyFont="1"/>
    <xf numFmtId="0" fontId="12" fillId="0" borderId="0" xfId="0" applyFont="1"/>
    <xf numFmtId="0" fontId="12" fillId="4" borderId="0" xfId="0" applyFont="1" applyFill="1"/>
    <xf numFmtId="44" fontId="7" fillId="0" borderId="0" xfId="0" applyNumberFormat="1" applyFont="1" applyAlignment="1"/>
    <xf numFmtId="167" fontId="7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74" fontId="7" fillId="0" borderId="0" xfId="1" applyNumberFormat="1" applyFont="1" applyAlignment="1"/>
    <xf numFmtId="42" fontId="8" fillId="0" borderId="0" xfId="0" applyNumberFormat="1" applyFont="1" applyBorder="1"/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4" borderId="0" xfId="0" applyFont="1" applyFill="1" applyBorder="1"/>
    <xf numFmtId="42" fontId="0" fillId="0" borderId="0" xfId="0" applyNumberFormat="1" applyBorder="1"/>
    <xf numFmtId="0" fontId="0" fillId="4" borderId="0" xfId="0" applyFill="1" applyBorder="1"/>
    <xf numFmtId="10" fontId="8" fillId="0" borderId="21" xfId="0" applyNumberFormat="1" applyFont="1" applyBorder="1" applyAlignment="1">
      <alignment horizontal="right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67" fontId="21" fillId="0" borderId="0" xfId="2" applyNumberFormat="1" applyFont="1"/>
    <xf numFmtId="1" fontId="19" fillId="0" borderId="1" xfId="0" applyNumberFormat="1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right"/>
    </xf>
    <xf numFmtId="42" fontId="2" fillId="6" borderId="1" xfId="0" applyNumberFormat="1" applyFont="1" applyFill="1" applyBorder="1"/>
    <xf numFmtId="0" fontId="2" fillId="0" borderId="1" xfId="0" applyFont="1" applyBorder="1"/>
    <xf numFmtId="10" fontId="2" fillId="0" borderId="1" xfId="0" applyNumberFormat="1" applyFont="1" applyBorder="1" applyAlignment="1">
      <alignment horizontal="right"/>
    </xf>
    <xf numFmtId="0" fontId="2" fillId="0" borderId="2" xfId="0" applyFont="1" applyFill="1" applyBorder="1" applyAlignment="1">
      <alignment wrapText="1"/>
    </xf>
    <xf numFmtId="42" fontId="0" fillId="0" borderId="2" xfId="0" applyNumberFormat="1" applyFill="1" applyBorder="1"/>
    <xf numFmtId="1" fontId="19" fillId="0" borderId="2" xfId="0" applyNumberFormat="1" applyFont="1" applyFill="1" applyBorder="1" applyAlignment="1">
      <alignment horizontal="right"/>
    </xf>
    <xf numFmtId="10" fontId="0" fillId="0" borderId="2" xfId="4" applyNumberFormat="1" applyFont="1" applyFill="1" applyBorder="1"/>
    <xf numFmtId="0" fontId="0" fillId="0" borderId="2" xfId="0" applyFill="1" applyBorder="1"/>
    <xf numFmtId="10" fontId="0" fillId="0" borderId="2" xfId="0" applyNumberFormat="1" applyBorder="1" applyAlignment="1">
      <alignment horizontal="right"/>
    </xf>
    <xf numFmtId="1" fontId="7" fillId="0" borderId="0" xfId="0" applyNumberFormat="1" applyFont="1"/>
    <xf numFmtId="9" fontId="6" fillId="7" borderId="22" xfId="4" quotePrefix="1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/>
    <xf numFmtId="9" fontId="6" fillId="7" borderId="22" xfId="0" quotePrefix="1" applyNumberFormat="1" applyFont="1" applyFill="1" applyBorder="1" applyAlignment="1">
      <alignment horizontal="center" vertical="center"/>
    </xf>
    <xf numFmtId="49" fontId="0" fillId="8" borderId="22" xfId="0" applyNumberFormat="1" applyFill="1" applyBorder="1" applyAlignment="1"/>
    <xf numFmtId="10" fontId="2" fillId="8" borderId="0" xfId="0" applyNumberFormat="1" applyFont="1" applyFill="1" applyBorder="1" applyAlignment="1">
      <alignment horizontal="center" vertical="center"/>
    </xf>
    <xf numFmtId="10" fontId="0" fillId="8" borderId="0" xfId="0" applyNumberFormat="1" applyFill="1" applyBorder="1"/>
    <xf numFmtId="10" fontId="12" fillId="8" borderId="0" xfId="0" applyNumberFormat="1" applyFont="1" applyFill="1" applyBorder="1"/>
    <xf numFmtId="0" fontId="22" fillId="9" borderId="23" xfId="0" applyNumberFormat="1" applyFont="1" applyFill="1" applyBorder="1" applyAlignment="1">
      <alignment horizontal="center" vertical="center" wrapText="1"/>
    </xf>
    <xf numFmtId="42" fontId="23" fillId="10" borderId="3" xfId="0" applyNumberFormat="1" applyFont="1" applyFill="1" applyBorder="1"/>
    <xf numFmtId="1" fontId="19" fillId="10" borderId="3" xfId="0" applyNumberFormat="1" applyFont="1" applyFill="1" applyBorder="1" applyAlignment="1">
      <alignment horizontal="right"/>
    </xf>
    <xf numFmtId="10" fontId="2" fillId="10" borderId="3" xfId="0" applyNumberFormat="1" applyFont="1" applyFill="1" applyBorder="1" applyAlignment="1">
      <alignment horizontal="right"/>
    </xf>
    <xf numFmtId="49" fontId="24" fillId="10" borderId="3" xfId="0" applyNumberFormat="1" applyFont="1" applyFill="1" applyBorder="1" applyAlignment="1"/>
    <xf numFmtId="10" fontId="25" fillId="10" borderId="3" xfId="0" applyNumberFormat="1" applyFont="1" applyFill="1" applyBorder="1" applyAlignment="1">
      <alignment horizontal="right"/>
    </xf>
    <xf numFmtId="10" fontId="25" fillId="10" borderId="3" xfId="0" applyNumberFormat="1" applyFont="1" applyFill="1" applyBorder="1"/>
    <xf numFmtId="42" fontId="26" fillId="10" borderId="3" xfId="0" applyNumberFormat="1" applyFont="1" applyFill="1" applyBorder="1"/>
    <xf numFmtId="0" fontId="0" fillId="10" borderId="3" xfId="0" applyFill="1" applyBorder="1"/>
    <xf numFmtId="10" fontId="26" fillId="10" borderId="3" xfId="0" applyNumberFormat="1" applyFont="1" applyFill="1" applyBorder="1" applyAlignment="1">
      <alignment horizontal="right"/>
    </xf>
    <xf numFmtId="0" fontId="24" fillId="10" borderId="4" xfId="0" applyFont="1" applyFill="1" applyBorder="1" applyAlignment="1">
      <alignment horizontal="right" wrapText="1"/>
    </xf>
    <xf numFmtId="1" fontId="19" fillId="10" borderId="4" xfId="0" applyNumberFormat="1" applyFont="1" applyFill="1" applyBorder="1" applyAlignment="1">
      <alignment horizontal="right"/>
    </xf>
    <xf numFmtId="10" fontId="2" fillId="10" borderId="4" xfId="0" applyNumberFormat="1" applyFont="1" applyFill="1" applyBorder="1" applyAlignment="1">
      <alignment horizontal="right"/>
    </xf>
    <xf numFmtId="42" fontId="26" fillId="10" borderId="4" xfId="0" applyNumberFormat="1" applyFont="1" applyFill="1" applyBorder="1"/>
    <xf numFmtId="0" fontId="0" fillId="10" borderId="4" xfId="0" applyFill="1" applyBorder="1"/>
    <xf numFmtId="10" fontId="26" fillId="10" borderId="4" xfId="0" applyNumberFormat="1" applyFont="1" applyFill="1" applyBorder="1" applyAlignment="1">
      <alignment horizontal="right"/>
    </xf>
    <xf numFmtId="1" fontId="19" fillId="10" borderId="1" xfId="0" applyNumberFormat="1" applyFont="1" applyFill="1" applyBorder="1" applyAlignment="1">
      <alignment horizontal="right"/>
    </xf>
    <xf numFmtId="10" fontId="2" fillId="10" borderId="1" xfId="0" applyNumberFormat="1" applyFont="1" applyFill="1" applyBorder="1" applyAlignment="1">
      <alignment horizontal="right"/>
    </xf>
    <xf numFmtId="42" fontId="27" fillId="10" borderId="1" xfId="0" applyNumberFormat="1" applyFont="1" applyFill="1" applyBorder="1"/>
    <xf numFmtId="0" fontId="27" fillId="10" borderId="1" xfId="0" applyFont="1" applyFill="1" applyBorder="1"/>
    <xf numFmtId="10" fontId="28" fillId="10" borderId="1" xfId="0" applyNumberFormat="1" applyFont="1" applyFill="1" applyBorder="1" applyAlignment="1">
      <alignment horizontal="right"/>
    </xf>
    <xf numFmtId="42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0" fontId="2" fillId="0" borderId="5" xfId="0" applyNumberFormat="1" applyFont="1" applyFill="1" applyBorder="1" applyAlignment="1">
      <alignment vertical="center"/>
    </xf>
    <xf numFmtId="10" fontId="2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19" fillId="11" borderId="5" xfId="0" applyNumberFormat="1" applyFont="1" applyFill="1" applyBorder="1" applyAlignment="1">
      <alignment horizontal="right" vertical="center"/>
    </xf>
    <xf numFmtId="10" fontId="2" fillId="11" borderId="5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right"/>
    </xf>
    <xf numFmtId="49" fontId="0" fillId="11" borderId="0" xfId="0" applyNumberFormat="1" applyFill="1" applyAlignment="1"/>
    <xf numFmtId="1" fontId="0" fillId="11" borderId="0" xfId="0" applyNumberFormat="1" applyFill="1" applyBorder="1"/>
    <xf numFmtId="1" fontId="19" fillId="11" borderId="0" xfId="0" applyNumberFormat="1" applyFont="1" applyFill="1" applyBorder="1" applyAlignment="1">
      <alignment horizontal="right"/>
    </xf>
    <xf numFmtId="10" fontId="0" fillId="11" borderId="0" xfId="0" applyNumberFormat="1" applyFill="1" applyBorder="1" applyAlignment="1">
      <alignment horizontal="right"/>
    </xf>
    <xf numFmtId="10" fontId="0" fillId="11" borderId="0" xfId="0" applyNumberFormat="1" applyFill="1" applyBorder="1"/>
    <xf numFmtId="0" fontId="0" fillId="11" borderId="0" xfId="0" applyFill="1" applyBorder="1"/>
    <xf numFmtId="0" fontId="0" fillId="11" borderId="0" xfId="0" applyFill="1"/>
    <xf numFmtId="0" fontId="5" fillId="0" borderId="1" xfId="0" applyFont="1" applyBorder="1" applyAlignment="1">
      <alignment horizontal="right" wrapText="1"/>
    </xf>
    <xf numFmtId="0" fontId="29" fillId="10" borderId="4" xfId="0" applyFont="1" applyFill="1" applyBorder="1" applyAlignment="1">
      <alignment horizontal="right" wrapText="1"/>
    </xf>
    <xf numFmtId="0" fontId="30" fillId="10" borderId="3" xfId="0" applyFont="1" applyFill="1" applyBorder="1" applyAlignment="1">
      <alignment horizontal="right" wrapText="1"/>
    </xf>
    <xf numFmtId="0" fontId="30" fillId="10" borderId="1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7" fontId="7" fillId="7" borderId="0" xfId="0" applyNumberFormat="1" applyFont="1" applyFill="1" applyAlignment="1">
      <alignment horizontal="center"/>
    </xf>
    <xf numFmtId="0" fontId="0" fillId="0" borderId="6" xfId="0" applyBorder="1" applyAlignment="1">
      <alignment wrapText="1"/>
    </xf>
    <xf numFmtId="1" fontId="19" fillId="0" borderId="6" xfId="0" applyNumberFormat="1" applyFont="1" applyFill="1" applyBorder="1" applyAlignment="1">
      <alignment horizontal="right"/>
    </xf>
    <xf numFmtId="10" fontId="2" fillId="2" borderId="6" xfId="0" applyNumberFormat="1" applyFont="1" applyFill="1" applyBorder="1" applyAlignment="1">
      <alignment horizontal="right"/>
    </xf>
    <xf numFmtId="42" fontId="0" fillId="0" borderId="6" xfId="0" applyNumberFormat="1" applyBorder="1"/>
    <xf numFmtId="0" fontId="0" fillId="0" borderId="6" xfId="0" applyBorder="1"/>
    <xf numFmtId="10" fontId="0" fillId="0" borderId="6" xfId="0" applyNumberFormat="1" applyBorder="1" applyAlignment="1">
      <alignment horizontal="right"/>
    </xf>
    <xf numFmtId="10" fontId="0" fillId="4" borderId="6" xfId="0" applyNumberFormat="1" applyFill="1" applyBorder="1"/>
    <xf numFmtId="0" fontId="0" fillId="4" borderId="6" xfId="0" applyFill="1" applyBorder="1"/>
    <xf numFmtId="1" fontId="3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32" fillId="0" borderId="0" xfId="0" applyNumberFormat="1" applyFont="1" applyAlignment="1"/>
    <xf numFmtId="10" fontId="3" fillId="3" borderId="0" xfId="0" applyNumberFormat="1" applyFont="1" applyFill="1" applyAlignment="1">
      <alignment horizontal="right"/>
    </xf>
    <xf numFmtId="1" fontId="19" fillId="3" borderId="0" xfId="0" applyNumberFormat="1" applyFont="1" applyFill="1" applyAlignment="1">
      <alignment horizontal="left"/>
    </xf>
    <xf numFmtId="1" fontId="19" fillId="3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left"/>
    </xf>
    <xf numFmtId="1" fontId="19" fillId="3" borderId="6" xfId="0" applyNumberFormat="1" applyFont="1" applyFill="1" applyBorder="1" applyAlignment="1">
      <alignment horizontal="right"/>
    </xf>
    <xf numFmtId="10" fontId="2" fillId="3" borderId="6" xfId="0" applyNumberFormat="1" applyFont="1" applyFill="1" applyBorder="1" applyAlignment="1">
      <alignment horizontal="right"/>
    </xf>
    <xf numFmtId="1" fontId="20" fillId="3" borderId="0" xfId="0" applyNumberFormat="1" applyFont="1" applyFill="1" applyAlignment="1">
      <alignment horizontal="left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0" fontId="14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33" fillId="7" borderId="24" xfId="0" applyFont="1" applyFill="1" applyBorder="1" applyAlignment="1">
      <alignment horizontal="center" wrapText="1"/>
    </xf>
    <xf numFmtId="0" fontId="0" fillId="7" borderId="25" xfId="0" applyFill="1" applyBorder="1" applyAlignment="1">
      <alignment wrapText="1"/>
    </xf>
    <xf numFmtId="49" fontId="12" fillId="0" borderId="0" xfId="0" applyNumberFormat="1" applyFont="1" applyAlignment="1"/>
    <xf numFmtId="49" fontId="34" fillId="0" borderId="0" xfId="0" applyNumberFormat="1" applyFont="1" applyAlignment="1"/>
    <xf numFmtId="0" fontId="0" fillId="3" borderId="0" xfId="0" applyFill="1"/>
    <xf numFmtId="10" fontId="0" fillId="3" borderId="0" xfId="0" applyNumberFormat="1" applyFill="1"/>
    <xf numFmtId="10" fontId="0" fillId="3" borderId="0" xfId="0" applyNumberFormat="1" applyFill="1" applyBorder="1"/>
    <xf numFmtId="49" fontId="0" fillId="3" borderId="0" xfId="0" applyNumberFormat="1" applyFill="1" applyAlignment="1"/>
    <xf numFmtId="167" fontId="2" fillId="3" borderId="0" xfId="2" applyNumberFormat="1" applyFont="1" applyFill="1" applyAlignment="1"/>
    <xf numFmtId="49" fontId="7" fillId="3" borderId="0" xfId="0" applyNumberFormat="1" applyFont="1" applyFill="1" applyAlignment="1"/>
    <xf numFmtId="49" fontId="0" fillId="3" borderId="0" xfId="0" applyNumberFormat="1" applyFill="1" applyBorder="1" applyAlignment="1"/>
    <xf numFmtId="49" fontId="35" fillId="11" borderId="0" xfId="0" applyNumberFormat="1" applyFont="1" applyFill="1" applyAlignment="1"/>
    <xf numFmtId="49" fontId="0" fillId="0" borderId="7" xfId="0" applyNumberFormat="1" applyBorder="1" applyAlignment="1"/>
    <xf numFmtId="42" fontId="23" fillId="10" borderId="8" xfId="0" applyNumberFormat="1" applyFont="1" applyFill="1" applyBorder="1"/>
    <xf numFmtId="5" fontId="2" fillId="3" borderId="7" xfId="0" applyNumberFormat="1" applyFont="1" applyFill="1" applyBorder="1"/>
    <xf numFmtId="177" fontId="2" fillId="3" borderId="7" xfId="0" applyNumberFormat="1" applyFont="1" applyFill="1" applyBorder="1"/>
    <xf numFmtId="41" fontId="2" fillId="0" borderId="7" xfId="0" applyNumberFormat="1" applyFont="1" applyBorder="1"/>
    <xf numFmtId="41" fontId="2" fillId="5" borderId="9" xfId="0" applyNumberFormat="1" applyFont="1" applyFill="1" applyBorder="1"/>
    <xf numFmtId="42" fontId="23" fillId="10" borderId="10" xfId="0" applyNumberFormat="1" applyFont="1" applyFill="1" applyBorder="1"/>
    <xf numFmtId="5" fontId="5" fillId="3" borderId="7" xfId="0" applyNumberFormat="1" applyFont="1" applyFill="1" applyBorder="1"/>
    <xf numFmtId="5" fontId="2" fillId="3" borderId="11" xfId="0" applyNumberFormat="1" applyFont="1" applyFill="1" applyBorder="1"/>
    <xf numFmtId="41" fontId="5" fillId="3" borderId="7" xfId="0" applyNumberFormat="1" applyFont="1" applyFill="1" applyBorder="1"/>
    <xf numFmtId="41" fontId="2" fillId="10" borderId="9" xfId="0" applyNumberFormat="1" applyFont="1" applyFill="1" applyBorder="1"/>
    <xf numFmtId="42" fontId="0" fillId="0" borderId="12" xfId="0" applyNumberFormat="1" applyFill="1" applyBorder="1"/>
    <xf numFmtId="1" fontId="0" fillId="0" borderId="7" xfId="0" applyNumberFormat="1" applyFill="1" applyBorder="1"/>
    <xf numFmtId="42" fontId="0" fillId="11" borderId="13" xfId="0" applyNumberForma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right"/>
    </xf>
    <xf numFmtId="0" fontId="0" fillId="12" borderId="26" xfId="0" applyFill="1" applyBorder="1" applyAlignment="1">
      <alignment wrapText="1"/>
    </xf>
    <xf numFmtId="42" fontId="2" fillId="0" borderId="0" xfId="0" applyNumberFormat="1" applyFont="1" applyAlignment="1">
      <alignment vertical="center"/>
    </xf>
    <xf numFmtId="10" fontId="0" fillId="0" borderId="0" xfId="0" applyNumberFormat="1" applyAlignment="1">
      <alignment horizontal="right" vertical="center"/>
    </xf>
    <xf numFmtId="10" fontId="0" fillId="4" borderId="0" xfId="0" applyNumberFormat="1" applyFill="1" applyBorder="1" applyAlignment="1">
      <alignment vertical="center"/>
    </xf>
    <xf numFmtId="10" fontId="12" fillId="8" borderId="0" xfId="0" applyNumberFormat="1" applyFont="1" applyFill="1" applyBorder="1" applyAlignment="1">
      <alignment vertical="center"/>
    </xf>
    <xf numFmtId="42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0" fontId="12" fillId="0" borderId="0" xfId="0" applyNumberFormat="1" applyFont="1" applyAlignment="1">
      <alignment horizontal="right" vertical="center"/>
    </xf>
    <xf numFmtId="10" fontId="12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1" fontId="0" fillId="11" borderId="14" xfId="0" applyNumberFormat="1" applyFill="1" applyBorder="1"/>
    <xf numFmtId="0" fontId="5" fillId="0" borderId="14" xfId="0" applyFont="1" applyBorder="1" applyAlignment="1">
      <alignment wrapText="1"/>
    </xf>
    <xf numFmtId="49" fontId="0" fillId="0" borderId="14" xfId="0" applyNumberFormat="1" applyBorder="1" applyAlignment="1"/>
    <xf numFmtId="10" fontId="3" fillId="2" borderId="0" xfId="0" applyNumberFormat="1" applyFont="1" applyFill="1" applyBorder="1" applyAlignment="1">
      <alignment horizontal="right"/>
    </xf>
    <xf numFmtId="42" fontId="23" fillId="10" borderId="15" xfId="0" applyNumberFormat="1" applyFont="1" applyFill="1" applyBorder="1"/>
    <xf numFmtId="178" fontId="2" fillId="2" borderId="14" xfId="0" applyNumberFormat="1" applyFont="1" applyFill="1" applyBorder="1"/>
    <xf numFmtId="1" fontId="20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78" fontId="2" fillId="3" borderId="14" xfId="0" applyNumberFormat="1" applyFont="1" applyFill="1" applyBorder="1"/>
    <xf numFmtId="10" fontId="2" fillId="7" borderId="0" xfId="0" applyNumberFormat="1" applyFont="1" applyFill="1" applyBorder="1" applyAlignment="1">
      <alignment horizontal="right"/>
    </xf>
    <xf numFmtId="178" fontId="2" fillId="0" borderId="14" xfId="0" applyNumberFormat="1" applyFont="1" applyBorder="1"/>
    <xf numFmtId="178" fontId="23" fillId="10" borderId="15" xfId="0" applyNumberFormat="1" applyFont="1" applyFill="1" applyBorder="1"/>
    <xf numFmtId="41" fontId="2" fillId="0" borderId="14" xfId="0" applyNumberFormat="1" applyFont="1" applyBorder="1"/>
    <xf numFmtId="5" fontId="2" fillId="2" borderId="14" xfId="0" applyNumberFormat="1" applyFont="1" applyFill="1" applyBorder="1"/>
    <xf numFmtId="1" fontId="19" fillId="0" borderId="0" xfId="0" applyNumberFormat="1" applyFont="1" applyFill="1" applyBorder="1" applyAlignment="1">
      <alignment horizontal="left"/>
    </xf>
    <xf numFmtId="5" fontId="2" fillId="0" borderId="14" xfId="0" applyNumberFormat="1" applyFont="1" applyBorder="1"/>
    <xf numFmtId="1" fontId="2" fillId="0" borderId="0" xfId="0" applyNumberFormat="1" applyFont="1" applyFill="1" applyBorder="1" applyAlignment="1">
      <alignment horizontal="left"/>
    </xf>
    <xf numFmtId="42" fontId="23" fillId="10" borderId="16" xfId="0" applyNumberFormat="1" applyFont="1" applyFill="1" applyBorder="1"/>
    <xf numFmtId="5" fontId="5" fillId="7" borderId="14" xfId="0" applyNumberFormat="1" applyFont="1" applyFill="1" applyBorder="1"/>
    <xf numFmtId="5" fontId="2" fillId="7" borderId="14" xfId="0" applyNumberFormat="1" applyFont="1" applyFill="1" applyBorder="1"/>
    <xf numFmtId="5" fontId="2" fillId="0" borderId="17" xfId="0" applyNumberFormat="1" applyFont="1" applyBorder="1"/>
    <xf numFmtId="41" fontId="5" fillId="3" borderId="14" xfId="0" applyNumberFormat="1" applyFont="1" applyFill="1" applyBorder="1"/>
    <xf numFmtId="10" fontId="2" fillId="3" borderId="0" xfId="0" applyNumberFormat="1" applyFont="1" applyFill="1" applyBorder="1" applyAlignment="1">
      <alignment horizontal="right"/>
    </xf>
    <xf numFmtId="41" fontId="2" fillId="10" borderId="18" xfId="0" applyNumberFormat="1" applyFont="1" applyFill="1" applyBorder="1"/>
    <xf numFmtId="42" fontId="0" fillId="0" borderId="19" xfId="0" applyNumberFormat="1" applyFill="1" applyBorder="1"/>
    <xf numFmtId="1" fontId="0" fillId="0" borderId="14" xfId="0" applyNumberFormat="1" applyFill="1" applyBorder="1"/>
    <xf numFmtId="42" fontId="0" fillId="11" borderId="20" xfId="0" applyNumberFormat="1" applyFill="1" applyBorder="1" applyAlignment="1">
      <alignment vertical="center"/>
    </xf>
    <xf numFmtId="167" fontId="12" fillId="13" borderId="0" xfId="2" applyNumberFormat="1" applyFont="1" applyFill="1" applyAlignment="1"/>
    <xf numFmtId="0" fontId="5" fillId="14" borderId="5" xfId="0" applyFont="1" applyFill="1" applyBorder="1" applyAlignment="1">
      <alignment vertical="center" wrapText="1"/>
    </xf>
    <xf numFmtId="42" fontId="0" fillId="14" borderId="13" xfId="0" applyNumberFormat="1" applyFill="1" applyBorder="1" applyAlignment="1">
      <alignment vertical="center"/>
    </xf>
    <xf numFmtId="1" fontId="19" fillId="14" borderId="5" xfId="0" applyNumberFormat="1" applyFont="1" applyFill="1" applyBorder="1" applyAlignment="1">
      <alignment horizontal="right" vertical="center"/>
    </xf>
    <xf numFmtId="10" fontId="2" fillId="14" borderId="5" xfId="0" applyNumberFormat="1" applyFont="1" applyFill="1" applyBorder="1" applyAlignment="1">
      <alignment vertical="center"/>
    </xf>
    <xf numFmtId="10" fontId="0" fillId="14" borderId="0" xfId="0" applyNumberFormat="1" applyFill="1" applyBorder="1"/>
    <xf numFmtId="42" fontId="2" fillId="14" borderId="5" xfId="0" applyNumberFormat="1" applyFont="1" applyFill="1" applyBorder="1" applyAlignment="1">
      <alignment vertical="center"/>
    </xf>
    <xf numFmtId="0" fontId="2" fillId="14" borderId="5" xfId="0" applyFont="1" applyFill="1" applyBorder="1" applyAlignment="1">
      <alignment vertical="center"/>
    </xf>
    <xf numFmtId="1" fontId="36" fillId="7" borderId="0" xfId="0" applyNumberFormat="1" applyFont="1" applyFill="1" applyAlignment="1">
      <alignment horizontal="center" vertical="center"/>
    </xf>
    <xf numFmtId="0" fontId="37" fillId="3" borderId="27" xfId="0" applyFont="1" applyFill="1" applyBorder="1" applyAlignment="1">
      <alignment horizontal="center" vertical="center" wrapText="1"/>
    </xf>
    <xf numFmtId="1" fontId="19" fillId="3" borderId="28" xfId="0" applyNumberFormat="1" applyFont="1" applyFill="1" applyBorder="1" applyAlignment="1">
      <alignment horizontal="right" vertical="center"/>
    </xf>
    <xf numFmtId="10" fontId="2" fillId="3" borderId="28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42" fontId="38" fillId="3" borderId="0" xfId="0" applyNumberFormat="1" applyFont="1" applyFill="1" applyBorder="1" applyAlignment="1">
      <alignment vertical="center"/>
    </xf>
    <xf numFmtId="1" fontId="19" fillId="3" borderId="0" xfId="0" applyNumberFormat="1" applyFont="1" applyFill="1" applyBorder="1" applyAlignment="1">
      <alignment horizontal="right" vertical="center"/>
    </xf>
    <xf numFmtId="10" fontId="0" fillId="3" borderId="0" xfId="0" applyNumberFormat="1" applyFill="1" applyBorder="1" applyAlignment="1">
      <alignment horizontal="right" vertical="center"/>
    </xf>
    <xf numFmtId="1" fontId="20" fillId="3" borderId="0" xfId="0" applyNumberFormat="1" applyFont="1" applyFill="1" applyBorder="1" applyAlignment="1">
      <alignment horizontal="right" vertical="center"/>
    </xf>
    <xf numFmtId="10" fontId="12" fillId="3" borderId="0" xfId="0" applyNumberFormat="1" applyFont="1" applyFill="1" applyBorder="1" applyAlignment="1">
      <alignment horizontal="right" vertical="center"/>
    </xf>
    <xf numFmtId="42" fontId="38" fillId="3" borderId="14" xfId="0" applyNumberFormat="1" applyFont="1" applyFill="1" applyBorder="1"/>
    <xf numFmtId="1" fontId="20" fillId="3" borderId="0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1" fontId="39" fillId="15" borderId="0" xfId="0" applyNumberFormat="1" applyFont="1" applyFill="1" applyAlignment="1">
      <alignment horizontal="center" vertical="center"/>
    </xf>
    <xf numFmtId="0" fontId="5" fillId="3" borderId="25" xfId="0" applyFont="1" applyFill="1" applyBorder="1" applyAlignment="1">
      <alignment horizontal="right" wrapText="1"/>
    </xf>
    <xf numFmtId="1" fontId="0" fillId="12" borderId="0" xfId="0" applyNumberFormat="1" applyFill="1" applyBorder="1"/>
    <xf numFmtId="1" fontId="19" fillId="12" borderId="0" xfId="0" applyNumberFormat="1" applyFont="1" applyFill="1" applyBorder="1" applyAlignment="1">
      <alignment horizontal="right"/>
    </xf>
    <xf numFmtId="10" fontId="0" fillId="12" borderId="0" xfId="0" applyNumberFormat="1" applyFill="1" applyBorder="1" applyAlignment="1">
      <alignment horizontal="right"/>
    </xf>
    <xf numFmtId="10" fontId="0" fillId="12" borderId="0" xfId="0" applyNumberFormat="1" applyFill="1" applyBorder="1"/>
    <xf numFmtId="0" fontId="0" fillId="12" borderId="0" xfId="0" applyFill="1"/>
    <xf numFmtId="10" fontId="0" fillId="12" borderId="0" xfId="0" applyNumberFormat="1" applyFill="1"/>
    <xf numFmtId="0" fontId="2" fillId="12" borderId="0" xfId="0" applyFont="1" applyFill="1"/>
    <xf numFmtId="0" fontId="5" fillId="3" borderId="26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1" fontId="0" fillId="12" borderId="25" xfId="0" applyNumberFormat="1" applyFill="1" applyBorder="1"/>
    <xf numFmtId="41" fontId="2" fillId="11" borderId="18" xfId="0" applyNumberFormat="1" applyFont="1" applyFill="1" applyBorder="1"/>
    <xf numFmtId="10" fontId="2" fillId="11" borderId="1" xfId="0" applyNumberFormat="1" applyFont="1" applyFill="1" applyBorder="1" applyAlignment="1">
      <alignment horizontal="right"/>
    </xf>
    <xf numFmtId="0" fontId="40" fillId="4" borderId="0" xfId="0" applyFont="1" applyFill="1"/>
    <xf numFmtId="0" fontId="40" fillId="0" borderId="0" xfId="0" applyFont="1"/>
    <xf numFmtId="0" fontId="40" fillId="16" borderId="4" xfId="0" applyFont="1" applyFill="1" applyBorder="1" applyAlignment="1">
      <alignment horizontal="right" wrapText="1"/>
    </xf>
    <xf numFmtId="42" fontId="41" fillId="16" borderId="15" xfId="0" applyNumberFormat="1" applyFont="1" applyFill="1" applyBorder="1"/>
    <xf numFmtId="1" fontId="42" fillId="16" borderId="4" xfId="0" applyNumberFormat="1" applyFont="1" applyFill="1" applyBorder="1" applyAlignment="1">
      <alignment horizontal="right"/>
    </xf>
    <xf numFmtId="10" fontId="42" fillId="16" borderId="4" xfId="0" applyNumberFormat="1" applyFont="1" applyFill="1" applyBorder="1" applyAlignment="1">
      <alignment horizontal="right"/>
    </xf>
    <xf numFmtId="10" fontId="40" fillId="16" borderId="0" xfId="0" applyNumberFormat="1" applyFont="1" applyFill="1" applyBorder="1"/>
    <xf numFmtId="42" fontId="43" fillId="16" borderId="4" xfId="0" applyNumberFormat="1" applyFont="1" applyFill="1" applyBorder="1"/>
    <xf numFmtId="0" fontId="40" fillId="16" borderId="4" xfId="0" applyFont="1" applyFill="1" applyBorder="1"/>
    <xf numFmtId="10" fontId="43" fillId="16" borderId="4" xfId="0" applyNumberFormat="1" applyFont="1" applyFill="1" applyBorder="1" applyAlignment="1">
      <alignment horizontal="right"/>
    </xf>
    <xf numFmtId="10" fontId="16" fillId="0" borderId="22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49" fontId="45" fillId="0" borderId="0" xfId="0" applyNumberFormat="1" applyFont="1" applyAlignment="1">
      <alignment horizontal="right"/>
    </xf>
    <xf numFmtId="0" fontId="4" fillId="0" borderId="0" xfId="3" applyAlignment="1" applyProtection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1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0" fontId="10" fillId="0" borderId="22" xfId="0" applyNumberFormat="1" applyFont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/>
    </xf>
    <xf numFmtId="0" fontId="46" fillId="0" borderId="28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85726</xdr:rowOff>
    </xdr:from>
    <xdr:to>
      <xdr:col>3</xdr:col>
      <xdr:colOff>129576</xdr:colOff>
      <xdr:row>4</xdr:row>
      <xdr:rowOff>38100</xdr:rowOff>
    </xdr:to>
    <xdr:sp macro="" textlink="">
      <xdr:nvSpPr>
        <xdr:cNvPr id="3" name="Down Arrow Callout 2"/>
        <xdr:cNvSpPr/>
      </xdr:nvSpPr>
      <xdr:spPr>
        <a:xfrm>
          <a:off x="2019300" y="590551"/>
          <a:ext cx="904875" cy="609599"/>
        </a:xfrm>
        <a:prstGeom prst="downArrowCallou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</a:schemeClr>
            </a:gs>
            <a:gs pos="58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chemeClr val="accent2">
                  <a:lumMod val="75000"/>
                </a:schemeClr>
              </a:solidFill>
            </a:rPr>
            <a:t>Break Even Column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49531</xdr:rowOff>
    </xdr:from>
    <xdr:to>
      <xdr:col>3</xdr:col>
      <xdr:colOff>405643</xdr:colOff>
      <xdr:row>3</xdr:row>
      <xdr:rowOff>38156</xdr:rowOff>
    </xdr:to>
    <xdr:sp macro="" textlink="">
      <xdr:nvSpPr>
        <xdr:cNvPr id="5" name="Down Arrow Callout 4"/>
        <xdr:cNvSpPr/>
      </xdr:nvSpPr>
      <xdr:spPr>
        <a:xfrm>
          <a:off x="2000250" y="571501"/>
          <a:ext cx="1181100" cy="542926"/>
        </a:xfrm>
        <a:prstGeom prst="downArrowCallou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</a:schemeClr>
            </a:gs>
            <a:gs pos="58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chemeClr val="accent2">
                  <a:lumMod val="75000"/>
                </a:schemeClr>
              </a:solidFill>
            </a:rPr>
            <a:t>Break Even Column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chaelhartzell.com/" TargetMode="External"/><Relationship Id="rId1" Type="http://schemas.openxmlformats.org/officeDocument/2006/relationships/hyperlink" Target="http://www.michaelhartzell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Normal="100" workbookViewId="0">
      <pane xSplit="5" ySplit="7" topLeftCell="F24" activePane="bottomRight" state="frozen"/>
      <selection pane="topRight" activeCell="F1" sqref="F1"/>
      <selection pane="bottomLeft" activeCell="A8" sqref="A8"/>
      <selection pane="bottomRight" activeCell="L30" sqref="L30"/>
    </sheetView>
  </sheetViews>
  <sheetFormatPr defaultColWidth="9.109375" defaultRowHeight="13.2" outlineLevelCol="1"/>
  <cols>
    <col min="1" max="1" width="29.109375" style="4" customWidth="1"/>
    <col min="2" max="2" width="11.6640625" style="4" customWidth="1" outlineLevel="1"/>
    <col min="3" max="3" width="1.109375" style="42" customWidth="1" outlineLevel="1"/>
    <col min="4" max="4" width="9.88671875" style="4" customWidth="1" outlineLevel="1"/>
    <col min="5" max="5" width="0.33203125" style="10" customWidth="1" outlineLevel="1"/>
    <col min="6" max="6" width="10" style="4" customWidth="1"/>
    <col min="7" max="7" width="1.88671875" style="4" customWidth="1"/>
    <col min="8" max="8" width="8.6640625" style="4" customWidth="1"/>
    <col min="9" max="9" width="0.44140625" style="10" customWidth="1"/>
    <col min="10" max="10" width="10" style="4" bestFit="1" customWidth="1"/>
    <col min="11" max="11" width="1.6640625" style="4" customWidth="1"/>
    <col min="12" max="12" width="9.109375" style="4" customWidth="1"/>
    <col min="13" max="13" width="0.33203125" style="10" customWidth="1"/>
    <col min="14" max="14" width="10" style="4" customWidth="1"/>
    <col min="15" max="15" width="1.44140625" style="4" customWidth="1"/>
    <col min="16" max="16" width="9.44140625" style="4" customWidth="1"/>
    <col min="17" max="17" width="0.33203125" style="4" customWidth="1"/>
    <col min="18" max="18" width="10" style="4" bestFit="1" customWidth="1"/>
    <col min="19" max="19" width="1.5546875" style="4" customWidth="1"/>
    <col min="20" max="20" width="9" style="4" customWidth="1"/>
    <col min="21" max="21" width="0.33203125" style="4" customWidth="1"/>
    <col min="22" max="16384" width="9.109375" style="4"/>
  </cols>
  <sheetData>
    <row r="1" spans="1:21" customFormat="1" ht="14.25" customHeight="1" thickBot="1">
      <c r="A1" s="268" t="s">
        <v>93</v>
      </c>
      <c r="B1" s="268"/>
      <c r="C1" s="268"/>
      <c r="D1" s="268"/>
      <c r="E1" s="9"/>
      <c r="F1" s="21"/>
      <c r="H1" s="2"/>
      <c r="I1" s="9"/>
      <c r="J1" s="21"/>
      <c r="L1" s="2"/>
      <c r="M1" s="9"/>
      <c r="N1" s="21"/>
      <c r="P1" s="2"/>
      <c r="R1" s="21"/>
    </row>
    <row r="2" spans="1:21" customFormat="1" ht="27" customHeight="1" thickTop="1" thickBot="1">
      <c r="A2" s="85" t="s">
        <v>60</v>
      </c>
      <c r="B2" s="265" t="s">
        <v>69</v>
      </c>
      <c r="C2" s="266"/>
      <c r="D2" s="266"/>
      <c r="E2" s="81"/>
      <c r="F2" s="78">
        <v>0.05</v>
      </c>
      <c r="G2" s="264" t="s">
        <v>13</v>
      </c>
      <c r="H2" s="264"/>
      <c r="I2" s="79"/>
      <c r="J2" s="80">
        <v>0.1</v>
      </c>
      <c r="K2" s="264" t="s">
        <v>13</v>
      </c>
      <c r="L2" s="264"/>
      <c r="M2" s="79"/>
      <c r="N2" s="80">
        <v>0.15</v>
      </c>
      <c r="O2" s="264" t="s">
        <v>13</v>
      </c>
      <c r="P2" s="264"/>
      <c r="Q2" s="79" t="s">
        <v>18</v>
      </c>
      <c r="R2" s="80">
        <v>0.25</v>
      </c>
      <c r="S2" s="264" t="s">
        <v>13</v>
      </c>
      <c r="T2" s="264"/>
      <c r="U2" s="30"/>
    </row>
    <row r="3" spans="1:21" customFormat="1" ht="46.5" customHeight="1" thickTop="1" thickBot="1">
      <c r="A3" s="153" t="s">
        <v>84</v>
      </c>
      <c r="B3" s="227"/>
      <c r="C3" s="228"/>
      <c r="D3" s="229"/>
      <c r="E3" s="82"/>
      <c r="F3" s="240" t="s">
        <v>56</v>
      </c>
      <c r="G3" s="27"/>
      <c r="H3" s="20" t="s">
        <v>5</v>
      </c>
      <c r="I3" s="26"/>
      <c r="J3" s="240" t="s">
        <v>57</v>
      </c>
      <c r="K3" s="27"/>
      <c r="L3" s="20" t="s">
        <v>5</v>
      </c>
      <c r="M3" s="26"/>
      <c r="N3" s="240" t="s">
        <v>58</v>
      </c>
      <c r="O3" s="27"/>
      <c r="P3" s="20" t="s">
        <v>5</v>
      </c>
      <c r="Q3" s="28"/>
      <c r="R3" s="240" t="s">
        <v>59</v>
      </c>
      <c r="S3" s="27"/>
      <c r="T3" s="20" t="s">
        <v>5</v>
      </c>
      <c r="U3" s="25"/>
    </row>
    <row r="4" spans="1:21" customFormat="1" ht="5.25" customHeight="1" thickTop="1">
      <c r="A4" s="180"/>
      <c r="B4" s="242"/>
      <c r="C4" s="243"/>
      <c r="D4" s="244"/>
      <c r="E4" s="245"/>
      <c r="F4" s="246"/>
      <c r="G4" s="246"/>
      <c r="H4" s="247"/>
      <c r="I4" s="245"/>
      <c r="J4" s="246"/>
      <c r="K4" s="246"/>
      <c r="L4" s="247"/>
      <c r="M4" s="245"/>
      <c r="N4" s="248"/>
      <c r="O4" s="246"/>
      <c r="P4" s="247"/>
      <c r="Q4" s="246"/>
      <c r="R4" s="246"/>
      <c r="S4" s="246"/>
      <c r="T4" s="247"/>
      <c r="U4" s="25"/>
    </row>
    <row r="5" spans="1:21" customFormat="1" ht="20.25" customHeight="1">
      <c r="A5" s="241" t="s">
        <v>31</v>
      </c>
      <c r="B5" s="237">
        <f>$B$74/(1-$D$74)</f>
        <v>77903.861308116655</v>
      </c>
      <c r="C5" s="230"/>
      <c r="D5" s="231">
        <v>1</v>
      </c>
      <c r="E5" s="83"/>
      <c r="F5" s="18">
        <f>$B$5*(1+F2)</f>
        <v>81799.054373522493</v>
      </c>
      <c r="H5" s="15">
        <v>1</v>
      </c>
      <c r="I5" s="24"/>
      <c r="J5" s="18">
        <f>$B$5*(1+J2)</f>
        <v>85694.247438928331</v>
      </c>
      <c r="L5" s="15">
        <v>1</v>
      </c>
      <c r="M5" s="24"/>
      <c r="N5" s="18">
        <f>$B$5*(1+N2)</f>
        <v>89589.440504334139</v>
      </c>
      <c r="P5" s="15">
        <v>1</v>
      </c>
      <c r="Q5" s="25"/>
      <c r="R5" s="18">
        <f>$B$5*(1+R2)</f>
        <v>97379.826635145815</v>
      </c>
      <c r="T5" s="15">
        <v>1</v>
      </c>
      <c r="U5" s="25"/>
    </row>
    <row r="6" spans="1:21" customFormat="1" ht="18.75" customHeight="1">
      <c r="A6" s="241" t="s">
        <v>75</v>
      </c>
      <c r="B6" s="237">
        <f>B5/4.3</f>
        <v>18117.177048399222</v>
      </c>
      <c r="C6" s="238"/>
      <c r="D6" s="239"/>
      <c r="E6" s="84"/>
      <c r="F6" s="49">
        <f>F5/4.3</f>
        <v>19023.035900819184</v>
      </c>
      <c r="G6" s="50"/>
      <c r="H6" s="47"/>
      <c r="I6" s="48"/>
      <c r="J6" s="49">
        <f>J5/4.3</f>
        <v>19928.894753239147</v>
      </c>
      <c r="K6" s="50"/>
      <c r="L6" s="47"/>
      <c r="M6" s="48"/>
      <c r="N6" s="49">
        <f>N5/4.3</f>
        <v>20834.753605659102</v>
      </c>
      <c r="O6" s="50"/>
      <c r="P6" s="47"/>
      <c r="Q6" s="51"/>
      <c r="R6" s="49">
        <f>R5/4.3</f>
        <v>22646.471310499026</v>
      </c>
      <c r="S6" s="50"/>
      <c r="T6" s="47"/>
      <c r="U6" s="25"/>
    </row>
    <row r="7" spans="1:21" customFormat="1" ht="16.95" customHeight="1">
      <c r="A7" s="31"/>
      <c r="B7" s="270" t="s">
        <v>19</v>
      </c>
      <c r="C7" s="271"/>
      <c r="D7" s="271"/>
      <c r="E7" s="83"/>
      <c r="F7" s="3">
        <f>F6/H7</f>
        <v>884.79236747996208</v>
      </c>
      <c r="G7" s="138" t="s">
        <v>61</v>
      </c>
      <c r="H7" s="129">
        <v>21.5</v>
      </c>
      <c r="I7" s="32"/>
      <c r="J7" s="3">
        <f>J6/L7</f>
        <v>926.92533735996028</v>
      </c>
      <c r="K7" s="138" t="s">
        <v>61</v>
      </c>
      <c r="L7" s="129">
        <v>21.5</v>
      </c>
      <c r="M7" s="32"/>
      <c r="N7" s="3">
        <f>N6/P7</f>
        <v>969.05830723995825</v>
      </c>
      <c r="O7" s="138" t="s">
        <v>61</v>
      </c>
      <c r="P7" s="129">
        <v>21.5</v>
      </c>
      <c r="Q7" s="33"/>
      <c r="R7" s="3">
        <f>R6/T7</f>
        <v>1053.3242469999548</v>
      </c>
      <c r="S7" s="138" t="s">
        <v>61</v>
      </c>
      <c r="T7" s="129">
        <v>21.5</v>
      </c>
      <c r="U7" s="25"/>
    </row>
    <row r="8" spans="1:21" customFormat="1" ht="6.75" customHeight="1">
      <c r="A8" s="116"/>
      <c r="B8" s="191"/>
      <c r="C8" s="118"/>
      <c r="D8" s="119"/>
      <c r="E8" s="120"/>
      <c r="F8" s="121"/>
      <c r="G8" s="121"/>
      <c r="H8" s="119"/>
      <c r="I8" s="120"/>
      <c r="J8" s="121"/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</row>
    <row r="9" spans="1:21" customFormat="1" ht="13.8">
      <c r="A9" s="190" t="s">
        <v>0</v>
      </c>
      <c r="B9" s="192"/>
      <c r="C9" s="190"/>
      <c r="D9" s="190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</row>
    <row r="10" spans="1:21" customFormat="1" ht="13.8">
      <c r="A10" s="22" t="s">
        <v>72</v>
      </c>
      <c r="B10" s="193"/>
      <c r="C10" s="179" t="s">
        <v>35</v>
      </c>
      <c r="D10" s="194">
        <v>0.24</v>
      </c>
      <c r="E10" s="83"/>
      <c r="F10" s="14">
        <f>H10*F$5</f>
        <v>19631.773049645399</v>
      </c>
      <c r="H10" s="15">
        <f>D10</f>
        <v>0.24</v>
      </c>
      <c r="I10" s="24"/>
      <c r="J10" s="14">
        <f>L10*J$5</f>
        <v>20566.619385342798</v>
      </c>
      <c r="L10" s="15">
        <f>H10</f>
        <v>0.24</v>
      </c>
      <c r="M10" s="24"/>
      <c r="N10" s="14">
        <f>P10*N$5</f>
        <v>21501.465721040193</v>
      </c>
      <c r="P10" s="15">
        <f>L10</f>
        <v>0.24</v>
      </c>
      <c r="Q10" s="25"/>
      <c r="R10" s="14">
        <f>T10*R$5</f>
        <v>23371.158392434994</v>
      </c>
      <c r="T10" s="15">
        <f>P10</f>
        <v>0.24</v>
      </c>
      <c r="U10" s="25"/>
    </row>
    <row r="11" spans="1:21" customFormat="1" ht="13.8">
      <c r="A11" s="22" t="s">
        <v>85</v>
      </c>
      <c r="B11" s="193"/>
      <c r="C11" s="179"/>
      <c r="D11" s="194">
        <v>2.5000000000000001E-2</v>
      </c>
      <c r="E11" s="83"/>
      <c r="F11" s="14">
        <f>H11*F$5</f>
        <v>2044.9763593380624</v>
      </c>
      <c r="H11" s="15">
        <f>D11</f>
        <v>2.5000000000000001E-2</v>
      </c>
      <c r="I11" s="24"/>
      <c r="J11" s="14">
        <f>L11*J$5</f>
        <v>2142.3561859732085</v>
      </c>
      <c r="L11" s="15">
        <f>H11</f>
        <v>2.5000000000000001E-2</v>
      </c>
      <c r="M11" s="24"/>
      <c r="N11" s="14">
        <f>P11*N$5</f>
        <v>2239.7360126083536</v>
      </c>
      <c r="P11" s="15">
        <f>L11</f>
        <v>2.5000000000000001E-2</v>
      </c>
      <c r="Q11" s="25"/>
      <c r="R11" s="14">
        <f>T11*R$5</f>
        <v>2434.4956658786455</v>
      </c>
      <c r="T11" s="15">
        <f>P11</f>
        <v>2.5000000000000001E-2</v>
      </c>
      <c r="U11" s="25"/>
    </row>
    <row r="12" spans="1:21" customFormat="1" ht="13.8">
      <c r="A12" s="22" t="s">
        <v>92</v>
      </c>
      <c r="B12" s="193"/>
      <c r="C12" s="179"/>
      <c r="D12" s="194">
        <v>0.03</v>
      </c>
      <c r="E12" s="83"/>
      <c r="F12" s="14">
        <f>H12*F$5</f>
        <v>2453.9716312056748</v>
      </c>
      <c r="H12" s="15">
        <f>D12</f>
        <v>0.03</v>
      </c>
      <c r="I12" s="24"/>
      <c r="J12" s="14">
        <f>L12*J$5</f>
        <v>2570.8274231678497</v>
      </c>
      <c r="L12" s="15">
        <f>H12</f>
        <v>0.03</v>
      </c>
      <c r="M12" s="24"/>
      <c r="N12" s="14">
        <f>P12*N$5</f>
        <v>2687.6832151300241</v>
      </c>
      <c r="P12" s="15">
        <f>L12</f>
        <v>0.03</v>
      </c>
      <c r="Q12" s="25"/>
      <c r="R12" s="14">
        <f>T12*R$5</f>
        <v>2921.3947990543743</v>
      </c>
      <c r="T12" s="15">
        <f>P12</f>
        <v>0.03</v>
      </c>
      <c r="U12" s="25"/>
    </row>
    <row r="13" spans="1:21" customFormat="1" ht="13.8">
      <c r="A13" s="22" t="s">
        <v>73</v>
      </c>
      <c r="B13" s="193"/>
      <c r="C13" s="179"/>
      <c r="D13" s="194">
        <v>0.04</v>
      </c>
      <c r="E13" s="83"/>
      <c r="F13" s="14">
        <f>H13*F$5</f>
        <v>3271.9621749408998</v>
      </c>
      <c r="H13" s="15">
        <f>D13</f>
        <v>0.04</v>
      </c>
      <c r="I13" s="24"/>
      <c r="J13" s="14">
        <f>L13*J$5</f>
        <v>3427.7698975571334</v>
      </c>
      <c r="L13" s="15">
        <f>H13</f>
        <v>0.04</v>
      </c>
      <c r="M13" s="24"/>
      <c r="N13" s="14">
        <f>P13*N$5</f>
        <v>3583.5776201733656</v>
      </c>
      <c r="P13" s="15">
        <f>L13</f>
        <v>0.04</v>
      </c>
      <c r="Q13" s="25"/>
      <c r="R13" s="14">
        <f>T13*R$5</f>
        <v>3895.1930654058328</v>
      </c>
      <c r="T13" s="15">
        <f>P13</f>
        <v>0.04</v>
      </c>
      <c r="U13" s="25"/>
    </row>
    <row r="14" spans="1:21" customFormat="1" ht="13.8">
      <c r="A14" s="22" t="s">
        <v>74</v>
      </c>
      <c r="B14" s="193"/>
      <c r="C14" s="179"/>
      <c r="D14" s="194">
        <v>3.0000000000000001E-3</v>
      </c>
      <c r="E14" s="83"/>
      <c r="F14" s="14">
        <f>H14*F$5</f>
        <v>245.39716312056748</v>
      </c>
      <c r="H14" s="15">
        <f>D14</f>
        <v>3.0000000000000001E-3</v>
      </c>
      <c r="I14" s="24"/>
      <c r="J14" s="14">
        <f>L14*J$5</f>
        <v>257.08274231678502</v>
      </c>
      <c r="L14" s="15">
        <f>H14</f>
        <v>3.0000000000000001E-3</v>
      </c>
      <c r="M14" s="24"/>
      <c r="N14" s="14">
        <f>P14*N$5</f>
        <v>268.76832151300243</v>
      </c>
      <c r="P14" s="15">
        <f>L14</f>
        <v>3.0000000000000001E-3</v>
      </c>
      <c r="Q14" s="25"/>
      <c r="R14" s="14">
        <f>T14*R$5</f>
        <v>292.13947990543744</v>
      </c>
      <c r="T14" s="15">
        <f>P14</f>
        <v>3.0000000000000001E-3</v>
      </c>
      <c r="U14" s="25"/>
    </row>
    <row r="15" spans="1:21" s="255" customFormat="1">
      <c r="A15" s="256" t="s">
        <v>71</v>
      </c>
      <c r="B15" s="257"/>
      <c r="C15" s="258"/>
      <c r="D15" s="259"/>
      <c r="E15" s="260"/>
      <c r="F15" s="261">
        <f>SUM(F10:F14)</f>
        <v>27648.080378250601</v>
      </c>
      <c r="G15" s="262"/>
      <c r="H15" s="263">
        <f>F15/F$5</f>
        <v>0.33799999999999997</v>
      </c>
      <c r="I15" s="260"/>
      <c r="J15" s="261">
        <f>SUM(J10:J14)</f>
        <v>28964.655634357776</v>
      </c>
      <c r="K15" s="262"/>
      <c r="L15" s="263">
        <f>J15/J$5</f>
        <v>0.33800000000000002</v>
      </c>
      <c r="M15" s="260"/>
      <c r="N15" s="261">
        <f>SUM(N10:N14)</f>
        <v>30281.230890464936</v>
      </c>
      <c r="O15" s="262"/>
      <c r="P15" s="263">
        <f>N15/N$5</f>
        <v>0.33799999999999997</v>
      </c>
      <c r="Q15" s="260"/>
      <c r="R15" s="261">
        <f>SUM(R10:R14)</f>
        <v>32914.38140267929</v>
      </c>
      <c r="S15" s="262"/>
      <c r="T15" s="263">
        <f>R15/R$5</f>
        <v>0.33800000000000002</v>
      </c>
      <c r="U15" s="254"/>
    </row>
    <row r="16" spans="1:21" customFormat="1" ht="13.8">
      <c r="A16" s="44" t="s">
        <v>23</v>
      </c>
      <c r="B16" s="196">
        <v>0</v>
      </c>
      <c r="C16" s="197" t="s">
        <v>36</v>
      </c>
      <c r="D16" s="198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</row>
    <row r="17" spans="1:22" customFormat="1">
      <c r="A17" s="22" t="s">
        <v>34</v>
      </c>
      <c r="B17" s="196">
        <f>J79/12</f>
        <v>2916.6666666666665</v>
      </c>
      <c r="C17" s="39"/>
      <c r="D17" s="198"/>
      <c r="E17" s="83"/>
      <c r="F17" s="14">
        <f>B17</f>
        <v>2916.6666666666665</v>
      </c>
      <c r="H17" s="46">
        <f>F17/F$5</f>
        <v>3.5656483916649793E-2</v>
      </c>
      <c r="I17" s="24"/>
      <c r="J17" s="14">
        <f>F17</f>
        <v>2916.6666666666665</v>
      </c>
      <c r="K17" s="12"/>
      <c r="L17" s="46">
        <f>J17/J$5</f>
        <v>3.4035734647711161E-2</v>
      </c>
      <c r="M17" s="24"/>
      <c r="N17" s="60">
        <f>J17</f>
        <v>2916.6666666666665</v>
      </c>
      <c r="O17" s="12"/>
      <c r="P17" s="46">
        <f>N17/N$5</f>
        <v>3.2555920097810685E-2</v>
      </c>
      <c r="Q17" s="61"/>
      <c r="R17" s="60">
        <f>N17</f>
        <v>2916.6666666666665</v>
      </c>
      <c r="S17" s="12"/>
      <c r="T17" s="46">
        <f>R17/R$5</f>
        <v>2.9951446489985826E-2</v>
      </c>
      <c r="U17" s="25"/>
    </row>
    <row r="18" spans="1:22" customFormat="1">
      <c r="A18" s="22" t="s">
        <v>33</v>
      </c>
      <c r="B18" s="199"/>
      <c r="C18" s="39"/>
      <c r="D18" s="198"/>
      <c r="E18" s="83"/>
      <c r="F18" s="14">
        <f>B18</f>
        <v>0</v>
      </c>
      <c r="H18" s="46">
        <f>F18/F$5</f>
        <v>0</v>
      </c>
      <c r="I18" s="24"/>
      <c r="J18" s="14">
        <f>F18</f>
        <v>0</v>
      </c>
      <c r="K18" s="12"/>
      <c r="L18" s="46">
        <f>J18/J$5</f>
        <v>0</v>
      </c>
      <c r="M18" s="24"/>
      <c r="N18" s="60">
        <f>J18</f>
        <v>0</v>
      </c>
      <c r="O18" s="12"/>
      <c r="P18" s="46">
        <f>N18/N$5</f>
        <v>0</v>
      </c>
      <c r="Q18" s="61"/>
      <c r="R18" s="60">
        <f>N18</f>
        <v>0</v>
      </c>
      <c r="S18" s="12"/>
      <c r="T18" s="46">
        <f>R18/R$5</f>
        <v>0</v>
      </c>
      <c r="U18" s="25"/>
    </row>
    <row r="19" spans="1:22" customFormat="1">
      <c r="A19" s="22" t="s">
        <v>63</v>
      </c>
      <c r="B19" s="199"/>
      <c r="C19" s="39"/>
      <c r="D19" s="200">
        <v>6.25E-2</v>
      </c>
      <c r="E19" s="83"/>
      <c r="F19" s="14">
        <f>H19*F$5</f>
        <v>5112.4408983451558</v>
      </c>
      <c r="H19" s="15">
        <f>D19</f>
        <v>6.25E-2</v>
      </c>
      <c r="I19" s="24"/>
      <c r="J19" s="14">
        <f>L19*J$5</f>
        <v>5355.8904649330207</v>
      </c>
      <c r="L19" s="15">
        <f>H19</f>
        <v>6.25E-2</v>
      </c>
      <c r="M19" s="24"/>
      <c r="N19" s="14">
        <f>P19*N$5</f>
        <v>5599.3400315208837</v>
      </c>
      <c r="P19" s="15">
        <f>L19</f>
        <v>6.25E-2</v>
      </c>
      <c r="Q19" s="61"/>
      <c r="R19" s="14">
        <f>T19*R$5</f>
        <v>6086.2391646966134</v>
      </c>
      <c r="T19" s="15">
        <f>P19</f>
        <v>6.25E-2</v>
      </c>
      <c r="U19" s="25"/>
    </row>
    <row r="20" spans="1:22" customFormat="1">
      <c r="A20" s="22" t="s">
        <v>65</v>
      </c>
      <c r="B20" s="199"/>
      <c r="C20" s="39"/>
      <c r="D20" s="200">
        <v>0.14000000000000001</v>
      </c>
      <c r="E20" s="83"/>
      <c r="F20" s="14">
        <f>H20*F$5</f>
        <v>11451.86761229315</v>
      </c>
      <c r="H20" s="15">
        <f>D20</f>
        <v>0.14000000000000001</v>
      </c>
      <c r="I20" s="24"/>
      <c r="J20" s="14">
        <f>L20*J$5</f>
        <v>11997.194641449967</v>
      </c>
      <c r="L20" s="15">
        <f>H20</f>
        <v>0.14000000000000001</v>
      </c>
      <c r="M20" s="24"/>
      <c r="N20" s="14">
        <f>P20*N$5</f>
        <v>12542.52167060678</v>
      </c>
      <c r="P20" s="15">
        <f>L20</f>
        <v>0.14000000000000001</v>
      </c>
      <c r="Q20" s="24"/>
      <c r="R20" s="14">
        <f>T20*R$5</f>
        <v>13633.175728920416</v>
      </c>
      <c r="T20" s="15">
        <f>P20</f>
        <v>0.14000000000000001</v>
      </c>
      <c r="U20" s="25"/>
    </row>
    <row r="21" spans="1:22" customFormat="1">
      <c r="A21" s="22" t="s">
        <v>64</v>
      </c>
      <c r="B21" s="201"/>
      <c r="C21" s="39"/>
      <c r="D21" s="200">
        <v>2.5000000000000001E-2</v>
      </c>
      <c r="E21" s="83"/>
      <c r="F21" s="14">
        <f>H21*F$5</f>
        <v>2044.9763593380624</v>
      </c>
      <c r="H21" s="15">
        <f>D21</f>
        <v>2.5000000000000001E-2</v>
      </c>
      <c r="I21" s="24"/>
      <c r="J21" s="14">
        <f>L21*J$5</f>
        <v>2142.3561859732085</v>
      </c>
      <c r="L21" s="15">
        <f>H21</f>
        <v>2.5000000000000001E-2</v>
      </c>
      <c r="M21" s="24"/>
      <c r="N21" s="14">
        <f>P21*N$5</f>
        <v>2239.7360126083536</v>
      </c>
      <c r="P21" s="15">
        <f>L21</f>
        <v>2.5000000000000001E-2</v>
      </c>
      <c r="Q21" s="24"/>
      <c r="R21" s="14">
        <f>T21*R$5</f>
        <v>2434.4956658786455</v>
      </c>
      <c r="T21" s="15">
        <f>P21</f>
        <v>2.5000000000000001E-2</v>
      </c>
      <c r="U21" s="25"/>
    </row>
    <row r="22" spans="1:22" customFormat="1">
      <c r="A22" s="95" t="s">
        <v>52</v>
      </c>
      <c r="B22" s="202"/>
      <c r="C22" s="96"/>
      <c r="D22" s="97"/>
      <c r="E22" s="83"/>
      <c r="F22" s="98">
        <f>SUM(F16:F21)</f>
        <v>21525.951536643035</v>
      </c>
      <c r="G22" s="99"/>
      <c r="H22" s="100">
        <f>F22/F5</f>
        <v>0.26315648391664981</v>
      </c>
      <c r="I22" s="24"/>
      <c r="J22" s="98">
        <f>SUM(J16:J21)</f>
        <v>22412.107959022862</v>
      </c>
      <c r="K22" s="99"/>
      <c r="L22" s="100">
        <f>J22/J5</f>
        <v>0.26153573464771118</v>
      </c>
      <c r="M22" s="24"/>
      <c r="N22" s="98">
        <f>SUM(N16:N21)</f>
        <v>23298.264381402685</v>
      </c>
      <c r="O22" s="99"/>
      <c r="P22" s="100">
        <f>N22/N5</f>
        <v>0.2600559200978107</v>
      </c>
      <c r="Q22" s="24"/>
      <c r="R22" s="98">
        <f>SUM(R16:R21)</f>
        <v>25070.577226162342</v>
      </c>
      <c r="S22" s="99"/>
      <c r="T22" s="100">
        <f>R22/R5</f>
        <v>0.25745144648998586</v>
      </c>
      <c r="U22" s="25"/>
    </row>
    <row r="23" spans="1:22" customFormat="1">
      <c r="A23" s="1" t="s">
        <v>21</v>
      </c>
      <c r="B23" s="196">
        <v>250</v>
      </c>
      <c r="C23" s="39"/>
      <c r="D23" s="198"/>
      <c r="E23" s="83"/>
      <c r="F23" s="14">
        <f>B23</f>
        <v>250</v>
      </c>
      <c r="H23" s="15">
        <f>F23/F$5</f>
        <v>3.0562700499985537E-3</v>
      </c>
      <c r="I23" s="24"/>
      <c r="J23" s="14">
        <f>F23</f>
        <v>250</v>
      </c>
      <c r="L23" s="15">
        <f>J23/J$5</f>
        <v>2.9173486840895282E-3</v>
      </c>
      <c r="M23" s="24"/>
      <c r="N23" s="14">
        <f>J23</f>
        <v>250</v>
      </c>
      <c r="P23" s="15">
        <f>N23/N$5</f>
        <v>2.7905074369552019E-3</v>
      </c>
      <c r="Q23" s="24"/>
      <c r="R23" s="14">
        <f>N23</f>
        <v>250</v>
      </c>
      <c r="T23" s="15">
        <f>R23/R$5</f>
        <v>2.5672668419987853E-3</v>
      </c>
      <c r="U23" s="25"/>
    </row>
    <row r="24" spans="1:22" customFormat="1">
      <c r="A24" s="1" t="s">
        <v>8</v>
      </c>
      <c r="B24" s="201"/>
      <c r="C24" s="39"/>
      <c r="D24" s="200">
        <v>7.4999999999999997E-3</v>
      </c>
      <c r="E24" s="83"/>
      <c r="F24" s="14">
        <f>H24*F$5</f>
        <v>613.49290780141871</v>
      </c>
      <c r="H24" s="15">
        <f>D24</f>
        <v>7.4999999999999997E-3</v>
      </c>
      <c r="I24" s="24"/>
      <c r="J24" s="14">
        <f>L24*J$5</f>
        <v>642.70685579196243</v>
      </c>
      <c r="L24" s="15">
        <f>H24</f>
        <v>7.4999999999999997E-3</v>
      </c>
      <c r="M24" s="24"/>
      <c r="N24" s="14">
        <f>P24*N$5</f>
        <v>671.92080378250603</v>
      </c>
      <c r="P24" s="15">
        <f>L24</f>
        <v>7.4999999999999997E-3</v>
      </c>
      <c r="Q24" s="24"/>
      <c r="R24" s="14">
        <f>T24*R$5</f>
        <v>730.34869976359357</v>
      </c>
      <c r="T24" s="15">
        <f>P24</f>
        <v>7.4999999999999997E-3</v>
      </c>
      <c r="U24" s="25"/>
    </row>
    <row r="25" spans="1:22" customFormat="1">
      <c r="A25" s="1" t="s">
        <v>1</v>
      </c>
      <c r="B25" s="201"/>
      <c r="C25" s="39" t="s">
        <v>35</v>
      </c>
      <c r="D25" s="200">
        <v>4.2000000000000003E-2</v>
      </c>
      <c r="E25" s="83"/>
      <c r="F25" s="14">
        <f>H25*F$5</f>
        <v>3435.5602836879448</v>
      </c>
      <c r="H25" s="15">
        <f>D25</f>
        <v>4.2000000000000003E-2</v>
      </c>
      <c r="I25" s="24"/>
      <c r="J25" s="14">
        <f>L25*J$5</f>
        <v>3599.1583924349902</v>
      </c>
      <c r="L25" s="15">
        <f>H25</f>
        <v>4.2000000000000003E-2</v>
      </c>
      <c r="M25" s="24"/>
      <c r="N25" s="14">
        <f>P25*N$5</f>
        <v>3762.7565011820343</v>
      </c>
      <c r="P25" s="15">
        <f>L25</f>
        <v>4.2000000000000003E-2</v>
      </c>
      <c r="Q25" s="24"/>
      <c r="R25" s="14">
        <f>T25*R$5</f>
        <v>4089.9527186761243</v>
      </c>
      <c r="T25" s="15">
        <f>P25</f>
        <v>4.2000000000000003E-2</v>
      </c>
      <c r="U25" s="25"/>
    </row>
    <row r="26" spans="1:22" customFormat="1">
      <c r="A26" s="1" t="s">
        <v>20</v>
      </c>
      <c r="B26" s="196">
        <v>300</v>
      </c>
      <c r="C26" s="39"/>
      <c r="D26" s="198"/>
      <c r="E26" s="83"/>
      <c r="F26" s="14">
        <f>B26</f>
        <v>300</v>
      </c>
      <c r="H26" s="15">
        <f>F26/F$5</f>
        <v>3.6675240599982643E-3</v>
      </c>
      <c r="I26" s="24"/>
      <c r="J26" s="14">
        <f>F26</f>
        <v>300</v>
      </c>
      <c r="L26" s="15">
        <f>J26/J$5</f>
        <v>3.5008184209074341E-3</v>
      </c>
      <c r="M26" s="24"/>
      <c r="N26" s="14">
        <f>J26</f>
        <v>300</v>
      </c>
      <c r="P26" s="15">
        <f>N26/N$5</f>
        <v>3.3486089243462422E-3</v>
      </c>
      <c r="Q26" s="24"/>
      <c r="R26" s="14">
        <f>N26</f>
        <v>300</v>
      </c>
      <c r="T26" s="15">
        <f>R26/R$5</f>
        <v>3.0807202103985422E-3</v>
      </c>
      <c r="U26" s="25"/>
    </row>
    <row r="27" spans="1:22" customFormat="1">
      <c r="A27" s="124" t="s">
        <v>53</v>
      </c>
      <c r="B27" s="195"/>
      <c r="C27" s="96"/>
      <c r="D27" s="97"/>
      <c r="E27" s="83"/>
      <c r="F27" s="98">
        <f>SUM(F22:F26)</f>
        <v>26125.004728132397</v>
      </c>
      <c r="G27" s="99"/>
      <c r="H27" s="100">
        <f>F27/F$5</f>
        <v>0.31938027802664659</v>
      </c>
      <c r="I27" s="24"/>
      <c r="J27" s="98">
        <f>SUM(J22:J26)</f>
        <v>27203.973207249815</v>
      </c>
      <c r="K27" s="99"/>
      <c r="L27" s="100">
        <f>J27/J$5</f>
        <v>0.31745390175270816</v>
      </c>
      <c r="M27" s="24"/>
      <c r="N27" s="98">
        <f>SUM(N22:N26)</f>
        <v>28282.941686367223</v>
      </c>
      <c r="O27" s="99"/>
      <c r="P27" s="100">
        <f>N27/N$5</f>
        <v>0.31569503645911212</v>
      </c>
      <c r="Q27" s="24"/>
      <c r="R27" s="98">
        <f>SUM(R22:R26)</f>
        <v>30440.87864460206</v>
      </c>
      <c r="S27" s="99"/>
      <c r="T27" s="100">
        <f>R27/R$5</f>
        <v>0.31259943354238318</v>
      </c>
      <c r="U27" s="25"/>
    </row>
    <row r="28" spans="1:22" customFormat="1">
      <c r="A28" s="1"/>
      <c r="B28" s="203"/>
      <c r="C28" s="39"/>
      <c r="D28" s="11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</row>
    <row r="29" spans="1:22" customFormat="1" ht="13.8">
      <c r="A29" s="123" t="s">
        <v>32</v>
      </c>
      <c r="B29" s="252"/>
      <c r="C29" s="66"/>
      <c r="D29" s="253"/>
      <c r="E29" s="83"/>
      <c r="F29" s="68"/>
      <c r="G29" s="69"/>
      <c r="H29" s="70">
        <f>H15+H22</f>
        <v>0.60115648391664978</v>
      </c>
      <c r="I29" s="24"/>
      <c r="J29" s="68"/>
      <c r="K29" s="69"/>
      <c r="L29" s="70">
        <f>L15+L22</f>
        <v>0.59953573464771126</v>
      </c>
      <c r="M29" s="24"/>
      <c r="N29" s="68"/>
      <c r="O29" s="69"/>
      <c r="P29" s="70">
        <f>P15+P22</f>
        <v>0.59805592009781061</v>
      </c>
      <c r="Q29" s="24"/>
      <c r="R29" s="68"/>
      <c r="S29" s="69"/>
      <c r="T29" s="70">
        <f>T15+T22</f>
        <v>0.59545144648998583</v>
      </c>
      <c r="U29" s="25"/>
    </row>
    <row r="30" spans="1:22" customFormat="1">
      <c r="A30" s="34"/>
      <c r="B30" s="203"/>
      <c r="C30" s="39"/>
      <c r="D30" s="11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7"/>
    </row>
    <row r="31" spans="1:22" customFormat="1">
      <c r="A31" s="1" t="s">
        <v>10</v>
      </c>
      <c r="B31" s="204">
        <v>50</v>
      </c>
      <c r="C31" s="205" t="s">
        <v>36</v>
      </c>
      <c r="D31" s="198"/>
      <c r="E31" s="83"/>
      <c r="F31" s="14">
        <f t="shared" ref="F31:F38" si="0">B31</f>
        <v>50</v>
      </c>
      <c r="H31" s="15">
        <f t="shared" ref="H31:H38" si="1">F31/F$5</f>
        <v>6.1125400999971079E-4</v>
      </c>
      <c r="I31" s="24"/>
      <c r="J31" s="14">
        <f t="shared" ref="J31:J38" si="2">F31</f>
        <v>50</v>
      </c>
      <c r="L31" s="15">
        <f t="shared" ref="L31:L38" si="3">J31/J$5</f>
        <v>5.8346973681790571E-4</v>
      </c>
      <c r="M31" s="24"/>
      <c r="N31" s="14">
        <f t="shared" ref="N31:N38" si="4">J31</f>
        <v>50</v>
      </c>
      <c r="P31" s="15">
        <f t="shared" ref="P31:P38" si="5">N31/N$5</f>
        <v>5.5810148739104037E-4</v>
      </c>
      <c r="Q31" s="24"/>
      <c r="R31" s="14">
        <f t="shared" ref="R31:R38" si="6">N31</f>
        <v>50</v>
      </c>
      <c r="T31" s="15">
        <f t="shared" ref="T31:T38" si="7">R31/R$5</f>
        <v>5.1345336839975708E-4</v>
      </c>
      <c r="U31" s="25"/>
    </row>
    <row r="32" spans="1:22" customFormat="1">
      <c r="A32" s="63" t="s">
        <v>46</v>
      </c>
      <c r="B32" s="204">
        <v>65</v>
      </c>
      <c r="C32" s="205" t="s">
        <v>36</v>
      </c>
      <c r="D32" s="198"/>
      <c r="E32" s="83"/>
      <c r="F32" s="14">
        <f t="shared" si="0"/>
        <v>65</v>
      </c>
      <c r="H32" s="15">
        <f t="shared" si="1"/>
        <v>7.9463021299962396E-4</v>
      </c>
      <c r="I32" s="24"/>
      <c r="J32" s="14">
        <f t="shared" si="2"/>
        <v>65</v>
      </c>
      <c r="L32" s="15">
        <f t="shared" si="3"/>
        <v>7.5851065786327742E-4</v>
      </c>
      <c r="M32" s="24"/>
      <c r="N32" s="14">
        <f t="shared" si="4"/>
        <v>65</v>
      </c>
      <c r="P32" s="15">
        <f t="shared" si="5"/>
        <v>7.2553193360835248E-4</v>
      </c>
      <c r="Q32" s="24"/>
      <c r="R32" s="14">
        <f t="shared" si="6"/>
        <v>65</v>
      </c>
      <c r="T32" s="15">
        <f t="shared" si="7"/>
        <v>6.6748937891968421E-4</v>
      </c>
      <c r="U32" s="25"/>
    </row>
    <row r="33" spans="1:21" customFormat="1">
      <c r="A33" s="63" t="s">
        <v>87</v>
      </c>
      <c r="B33" s="204">
        <v>125</v>
      </c>
      <c r="C33" s="205"/>
      <c r="D33" s="198"/>
      <c r="E33" s="83"/>
      <c r="F33" s="14">
        <f>B33</f>
        <v>125</v>
      </c>
      <c r="H33" s="15">
        <f>F33/F$5</f>
        <v>1.5281350249992769E-3</v>
      </c>
      <c r="I33" s="24"/>
      <c r="J33" s="14">
        <f>F33</f>
        <v>125</v>
      </c>
      <c r="L33" s="15">
        <f>J33/J$5</f>
        <v>1.4586743420447641E-3</v>
      </c>
      <c r="M33" s="24"/>
      <c r="N33" s="14">
        <f>J33</f>
        <v>125</v>
      </c>
      <c r="P33" s="15">
        <f>N33/N$5</f>
        <v>1.3952537184776009E-3</v>
      </c>
      <c r="Q33" s="24"/>
      <c r="R33" s="14">
        <f>N33</f>
        <v>125</v>
      </c>
      <c r="T33" s="15">
        <f>R33/R$5</f>
        <v>1.2836334209993926E-3</v>
      </c>
      <c r="U33" s="25"/>
    </row>
    <row r="34" spans="1:21" customFormat="1">
      <c r="A34" s="1" t="s">
        <v>11</v>
      </c>
      <c r="B34" s="204">
        <v>30</v>
      </c>
      <c r="C34" s="205" t="s">
        <v>36</v>
      </c>
      <c r="D34" s="198"/>
      <c r="E34" s="83"/>
      <c r="F34" s="60">
        <f t="shared" si="0"/>
        <v>30</v>
      </c>
      <c r="G34" s="12"/>
      <c r="H34" s="46">
        <f t="shared" si="1"/>
        <v>3.6675240599982645E-4</v>
      </c>
      <c r="I34" s="24"/>
      <c r="J34" s="14">
        <f t="shared" si="2"/>
        <v>30</v>
      </c>
      <c r="L34" s="15">
        <f t="shared" si="3"/>
        <v>3.5008184209074341E-4</v>
      </c>
      <c r="M34" s="24"/>
      <c r="N34" s="14">
        <f t="shared" si="4"/>
        <v>30</v>
      </c>
      <c r="P34" s="15">
        <f t="shared" si="5"/>
        <v>3.3486089243462422E-4</v>
      </c>
      <c r="Q34" s="25"/>
      <c r="R34" s="14">
        <f t="shared" si="6"/>
        <v>30</v>
      </c>
      <c r="T34" s="15">
        <f t="shared" si="7"/>
        <v>3.0807202103985427E-4</v>
      </c>
      <c r="U34" s="25"/>
    </row>
    <row r="35" spans="1:21" customFormat="1">
      <c r="A35" s="22" t="s">
        <v>26</v>
      </c>
      <c r="B35" s="204">
        <v>100</v>
      </c>
      <c r="C35" s="39"/>
      <c r="D35" s="198"/>
      <c r="E35" s="83"/>
      <c r="F35" s="60">
        <f t="shared" si="0"/>
        <v>100</v>
      </c>
      <c r="G35" s="12"/>
      <c r="H35" s="46">
        <f t="shared" si="1"/>
        <v>1.2225080199994216E-3</v>
      </c>
      <c r="I35" s="24"/>
      <c r="J35" s="14">
        <f t="shared" si="2"/>
        <v>100</v>
      </c>
      <c r="L35" s="15">
        <f t="shared" si="3"/>
        <v>1.1669394736358114E-3</v>
      </c>
      <c r="M35" s="24"/>
      <c r="N35" s="14">
        <f t="shared" si="4"/>
        <v>100</v>
      </c>
      <c r="P35" s="15">
        <f t="shared" si="5"/>
        <v>1.1162029747820807E-3</v>
      </c>
      <c r="Q35" s="25"/>
      <c r="R35" s="14">
        <f t="shared" si="6"/>
        <v>100</v>
      </c>
      <c r="T35" s="15">
        <f t="shared" si="7"/>
        <v>1.0269067367995142E-3</v>
      </c>
      <c r="U35" s="25"/>
    </row>
    <row r="36" spans="1:21" customFormat="1">
      <c r="A36" s="22" t="s">
        <v>37</v>
      </c>
      <c r="B36" s="204">
        <v>50</v>
      </c>
      <c r="C36" s="39"/>
      <c r="D36" s="198"/>
      <c r="E36" s="83"/>
      <c r="F36" s="60">
        <f t="shared" si="0"/>
        <v>50</v>
      </c>
      <c r="G36" s="12"/>
      <c r="H36" s="46">
        <f t="shared" si="1"/>
        <v>6.1125400999971079E-4</v>
      </c>
      <c r="I36" s="24"/>
      <c r="J36" s="14">
        <f t="shared" si="2"/>
        <v>50</v>
      </c>
      <c r="L36" s="15">
        <f t="shared" si="3"/>
        <v>5.8346973681790571E-4</v>
      </c>
      <c r="M36" s="24"/>
      <c r="N36" s="14">
        <f t="shared" si="4"/>
        <v>50</v>
      </c>
      <c r="P36" s="15">
        <f t="shared" si="5"/>
        <v>5.5810148739104037E-4</v>
      </c>
      <c r="Q36" s="25"/>
      <c r="R36" s="14">
        <f t="shared" si="6"/>
        <v>50</v>
      </c>
      <c r="T36" s="15">
        <f t="shared" si="7"/>
        <v>5.1345336839975708E-4</v>
      </c>
      <c r="U36" s="25"/>
    </row>
    <row r="37" spans="1:21" customFormat="1">
      <c r="A37" s="22" t="s">
        <v>86</v>
      </c>
      <c r="B37" s="204">
        <v>100</v>
      </c>
      <c r="C37" s="39"/>
      <c r="D37" s="198"/>
      <c r="E37" s="83"/>
      <c r="F37" s="60">
        <f t="shared" si="0"/>
        <v>100</v>
      </c>
      <c r="G37" s="12"/>
      <c r="H37" s="46">
        <f t="shared" si="1"/>
        <v>1.2225080199994216E-3</v>
      </c>
      <c r="I37" s="24"/>
      <c r="J37" s="14">
        <f t="shared" si="2"/>
        <v>100</v>
      </c>
      <c r="L37" s="15">
        <f t="shared" si="3"/>
        <v>1.1669394736358114E-3</v>
      </c>
      <c r="M37" s="24"/>
      <c r="N37" s="14">
        <f t="shared" si="4"/>
        <v>100</v>
      </c>
      <c r="P37" s="15">
        <f t="shared" si="5"/>
        <v>1.1162029747820807E-3</v>
      </c>
      <c r="Q37" s="25"/>
      <c r="R37" s="14">
        <f t="shared" si="6"/>
        <v>100</v>
      </c>
      <c r="T37" s="15">
        <f t="shared" si="7"/>
        <v>1.0269067367995142E-3</v>
      </c>
      <c r="U37" s="25"/>
    </row>
    <row r="38" spans="1:21" customFormat="1">
      <c r="A38" s="22" t="s">
        <v>29</v>
      </c>
      <c r="B38" s="204">
        <v>100</v>
      </c>
      <c r="C38" s="39"/>
      <c r="D38" s="198"/>
      <c r="E38" s="83"/>
      <c r="F38" s="60">
        <f t="shared" si="0"/>
        <v>100</v>
      </c>
      <c r="G38" s="12"/>
      <c r="H38" s="46">
        <f t="shared" si="1"/>
        <v>1.2225080199994216E-3</v>
      </c>
      <c r="I38" s="24"/>
      <c r="J38" s="14">
        <f t="shared" si="2"/>
        <v>100</v>
      </c>
      <c r="L38" s="15">
        <f t="shared" si="3"/>
        <v>1.1669394736358114E-3</v>
      </c>
      <c r="M38" s="24"/>
      <c r="N38" s="14">
        <f t="shared" si="4"/>
        <v>100</v>
      </c>
      <c r="P38" s="15">
        <f t="shared" si="5"/>
        <v>1.1162029747820807E-3</v>
      </c>
      <c r="Q38" s="25"/>
      <c r="R38" s="14">
        <f t="shared" si="6"/>
        <v>100</v>
      </c>
      <c r="T38" s="15">
        <f t="shared" si="7"/>
        <v>1.0269067367995142E-3</v>
      </c>
      <c r="U38" s="25"/>
    </row>
    <row r="39" spans="1:21" customFormat="1">
      <c r="A39" s="22" t="s">
        <v>30</v>
      </c>
      <c r="B39" s="206"/>
      <c r="C39" s="39"/>
      <c r="D39" s="200">
        <v>3.5499999999999997E-2</v>
      </c>
      <c r="E39" s="83"/>
      <c r="F39" s="60">
        <f>H39*F$5</f>
        <v>2903.8664302600482</v>
      </c>
      <c r="G39" s="12"/>
      <c r="H39" s="46">
        <f>D39</f>
        <v>3.5499999999999997E-2</v>
      </c>
      <c r="I39" s="24"/>
      <c r="J39" s="14">
        <f>L39*J$5</f>
        <v>3042.1457840819553</v>
      </c>
      <c r="L39" s="15">
        <f>H39</f>
        <v>3.5499999999999997E-2</v>
      </c>
      <c r="M39" s="24"/>
      <c r="N39" s="14">
        <f>P39*N$5</f>
        <v>3180.4251379038615</v>
      </c>
      <c r="P39" s="15">
        <f>L39</f>
        <v>3.5499999999999997E-2</v>
      </c>
      <c r="Q39" s="25"/>
      <c r="R39" s="14">
        <f>T39*R$5</f>
        <v>3456.9838455476761</v>
      </c>
      <c r="T39" s="15">
        <f>P39</f>
        <v>3.5499999999999997E-2</v>
      </c>
      <c r="U39" s="25"/>
    </row>
    <row r="40" spans="1:21" customFormat="1">
      <c r="A40" s="22" t="s">
        <v>49</v>
      </c>
      <c r="B40" s="204">
        <v>410</v>
      </c>
      <c r="C40" s="205" t="s">
        <v>36</v>
      </c>
      <c r="D40" s="198"/>
      <c r="E40" s="83"/>
      <c r="F40" s="60">
        <f t="shared" ref="F40:F45" si="8">B40</f>
        <v>410</v>
      </c>
      <c r="G40" s="12"/>
      <c r="H40" s="46">
        <f t="shared" ref="H40:H46" si="9">F40/F$5</f>
        <v>5.0122828819976284E-3</v>
      </c>
      <c r="I40" s="24"/>
      <c r="J40" s="14">
        <f t="shared" ref="J40:J45" si="10">F40</f>
        <v>410</v>
      </c>
      <c r="K40" s="12"/>
      <c r="L40" s="46">
        <f t="shared" ref="L40:L46" si="11">J40/J$5</f>
        <v>4.7844518419068267E-3</v>
      </c>
      <c r="M40" s="24"/>
      <c r="N40" s="60">
        <f t="shared" ref="N40:N45" si="12">J40</f>
        <v>410</v>
      </c>
      <c r="O40" s="12"/>
      <c r="P40" s="46">
        <f t="shared" ref="P40:P46" si="13">N40/N$5</f>
        <v>4.5764321966065306E-3</v>
      </c>
      <c r="Q40" s="61"/>
      <c r="R40" s="60">
        <f t="shared" ref="R40:R45" si="14">N40</f>
        <v>410</v>
      </c>
      <c r="S40" s="12"/>
      <c r="T40" s="46">
        <f t="shared" ref="T40:T46" si="15">R40/R$5</f>
        <v>4.2103176208780077E-3</v>
      </c>
      <c r="U40" s="25"/>
    </row>
    <row r="41" spans="1:21" customFormat="1">
      <c r="A41" s="45" t="s">
        <v>38</v>
      </c>
      <c r="B41" s="204">
        <v>375</v>
      </c>
      <c r="C41" s="207"/>
      <c r="D41" s="198"/>
      <c r="E41" s="83"/>
      <c r="F41" s="60">
        <f t="shared" si="8"/>
        <v>375</v>
      </c>
      <c r="G41" s="12"/>
      <c r="H41" s="46">
        <f t="shared" si="9"/>
        <v>4.5844050749978306E-3</v>
      </c>
      <c r="I41" s="24"/>
      <c r="J41" s="60">
        <f t="shared" si="10"/>
        <v>375</v>
      </c>
      <c r="K41" s="12"/>
      <c r="L41" s="46">
        <f t="shared" si="11"/>
        <v>4.3760230261342924E-3</v>
      </c>
      <c r="M41" s="24"/>
      <c r="N41" s="60">
        <f t="shared" si="12"/>
        <v>375</v>
      </c>
      <c r="O41" s="12"/>
      <c r="P41" s="46">
        <f t="shared" si="13"/>
        <v>4.1857611554328026E-3</v>
      </c>
      <c r="Q41" s="61"/>
      <c r="R41" s="60">
        <f t="shared" si="14"/>
        <v>375</v>
      </c>
      <c r="S41" s="12"/>
      <c r="T41" s="46">
        <f t="shared" si="15"/>
        <v>3.8509002629981779E-3</v>
      </c>
      <c r="U41" s="25"/>
    </row>
    <row r="42" spans="1:21" customFormat="1">
      <c r="A42" s="45" t="s">
        <v>39</v>
      </c>
      <c r="B42" s="204">
        <v>850</v>
      </c>
      <c r="C42" s="207"/>
      <c r="D42" s="198"/>
      <c r="E42" s="83"/>
      <c r="F42" s="60">
        <f t="shared" si="8"/>
        <v>850</v>
      </c>
      <c r="G42" s="12"/>
      <c r="H42" s="46">
        <f t="shared" si="9"/>
        <v>1.0391318169995082E-2</v>
      </c>
      <c r="I42" s="24"/>
      <c r="J42" s="14">
        <f t="shared" si="10"/>
        <v>850</v>
      </c>
      <c r="K42" s="12"/>
      <c r="L42" s="46">
        <f t="shared" si="11"/>
        <v>9.9189855259043964E-3</v>
      </c>
      <c r="M42" s="24"/>
      <c r="N42" s="60">
        <f t="shared" si="12"/>
        <v>850</v>
      </c>
      <c r="O42" s="12"/>
      <c r="P42" s="46">
        <f t="shared" si="13"/>
        <v>9.4877252856476867E-3</v>
      </c>
      <c r="Q42" s="61"/>
      <c r="R42" s="60">
        <f t="shared" si="14"/>
        <v>850</v>
      </c>
      <c r="S42" s="12"/>
      <c r="T42" s="46">
        <f t="shared" si="15"/>
        <v>8.7287072627958706E-3</v>
      </c>
      <c r="U42" s="25"/>
    </row>
    <row r="43" spans="1:21" customFormat="1">
      <c r="A43" s="45" t="s">
        <v>40</v>
      </c>
      <c r="B43" s="204">
        <v>50</v>
      </c>
      <c r="C43" s="207"/>
      <c r="D43" s="198"/>
      <c r="E43" s="83"/>
      <c r="F43" s="60">
        <f t="shared" si="8"/>
        <v>50</v>
      </c>
      <c r="G43" s="12"/>
      <c r="H43" s="46">
        <f t="shared" si="9"/>
        <v>6.1125400999971079E-4</v>
      </c>
      <c r="I43" s="24"/>
      <c r="J43" s="14">
        <f t="shared" si="10"/>
        <v>50</v>
      </c>
      <c r="K43" s="12"/>
      <c r="L43" s="46">
        <f t="shared" si="11"/>
        <v>5.8346973681790571E-4</v>
      </c>
      <c r="M43" s="24"/>
      <c r="N43" s="60">
        <f t="shared" si="12"/>
        <v>50</v>
      </c>
      <c r="O43" s="12"/>
      <c r="P43" s="46">
        <f t="shared" si="13"/>
        <v>5.5810148739104037E-4</v>
      </c>
      <c r="Q43" s="24"/>
      <c r="R43" s="60">
        <f t="shared" si="14"/>
        <v>50</v>
      </c>
      <c r="S43" s="12"/>
      <c r="T43" s="46">
        <f t="shared" si="15"/>
        <v>5.1345336839975708E-4</v>
      </c>
      <c r="U43" s="25"/>
    </row>
    <row r="44" spans="1:21" customFormat="1">
      <c r="A44" s="44" t="s">
        <v>28</v>
      </c>
      <c r="B44" s="204">
        <v>30</v>
      </c>
      <c r="C44" s="205" t="s">
        <v>36</v>
      </c>
      <c r="D44" s="198"/>
      <c r="E44" s="83"/>
      <c r="F44" s="60">
        <f t="shared" si="8"/>
        <v>30</v>
      </c>
      <c r="G44" s="12"/>
      <c r="H44" s="46">
        <f t="shared" si="9"/>
        <v>3.6675240599982645E-4</v>
      </c>
      <c r="I44" s="24"/>
      <c r="J44" s="14">
        <f t="shared" si="10"/>
        <v>30</v>
      </c>
      <c r="K44" s="12"/>
      <c r="L44" s="46">
        <f t="shared" si="11"/>
        <v>3.5008184209074341E-4</v>
      </c>
      <c r="M44" s="24"/>
      <c r="N44" s="60">
        <f t="shared" si="12"/>
        <v>30</v>
      </c>
      <c r="O44" s="12"/>
      <c r="P44" s="46">
        <f t="shared" si="13"/>
        <v>3.3486089243462422E-4</v>
      </c>
      <c r="Q44" s="24"/>
      <c r="R44" s="60">
        <f t="shared" si="14"/>
        <v>30</v>
      </c>
      <c r="S44" s="12"/>
      <c r="T44" s="46">
        <f t="shared" si="15"/>
        <v>3.0807202103985427E-4</v>
      </c>
      <c r="U44" s="25"/>
    </row>
    <row r="45" spans="1:21" customFormat="1">
      <c r="A45" s="44" t="s">
        <v>27</v>
      </c>
      <c r="B45" s="204">
        <v>25</v>
      </c>
      <c r="C45" s="205" t="s">
        <v>36</v>
      </c>
      <c r="D45" s="198"/>
      <c r="E45" s="83"/>
      <c r="F45" s="60">
        <f t="shared" si="8"/>
        <v>25</v>
      </c>
      <c r="G45" s="12"/>
      <c r="H45" s="46">
        <f t="shared" si="9"/>
        <v>3.0562700499985539E-4</v>
      </c>
      <c r="I45" s="24"/>
      <c r="J45" s="14">
        <f t="shared" si="10"/>
        <v>25</v>
      </c>
      <c r="K45" s="12"/>
      <c r="L45" s="46">
        <f t="shared" si="11"/>
        <v>2.9173486840895286E-4</v>
      </c>
      <c r="M45" s="24"/>
      <c r="N45" s="60">
        <f t="shared" si="12"/>
        <v>25</v>
      </c>
      <c r="O45" s="12"/>
      <c r="P45" s="46">
        <f t="shared" si="13"/>
        <v>2.7905074369552019E-4</v>
      </c>
      <c r="Q45" s="24"/>
      <c r="R45" s="60">
        <f t="shared" si="14"/>
        <v>25</v>
      </c>
      <c r="S45" s="12"/>
      <c r="T45" s="46">
        <f t="shared" si="15"/>
        <v>2.5672668419987854E-4</v>
      </c>
      <c r="U45" s="25"/>
    </row>
    <row r="46" spans="1:21" customFormat="1">
      <c r="A46" s="125" t="s">
        <v>54</v>
      </c>
      <c r="B46" s="208"/>
      <c r="C46" s="87"/>
      <c r="D46" s="88"/>
      <c r="E46" s="83"/>
      <c r="F46" s="92">
        <f>SUM(F31:F45)</f>
        <v>5263.8664302600482</v>
      </c>
      <c r="G46" s="93"/>
      <c r="H46" s="94">
        <f t="shared" si="9"/>
        <v>6.4351189271986339E-2</v>
      </c>
      <c r="I46" s="24"/>
      <c r="J46" s="92">
        <f>SUM(J31:J45)</f>
        <v>5402.1457840819548</v>
      </c>
      <c r="K46" s="93"/>
      <c r="L46" s="94">
        <f t="shared" si="11"/>
        <v>6.3039771577805132E-2</v>
      </c>
      <c r="M46" s="24"/>
      <c r="N46" s="92">
        <f>SUM(N31:N45)</f>
        <v>5540.4251379038615</v>
      </c>
      <c r="O46" s="93"/>
      <c r="P46" s="94">
        <f t="shared" si="13"/>
        <v>6.1842390204857101E-2</v>
      </c>
      <c r="Q46" s="24"/>
      <c r="R46" s="92">
        <f>SUM(R31:R45)</f>
        <v>5816.9838455476765</v>
      </c>
      <c r="S46" s="93"/>
      <c r="T46" s="94">
        <f t="shared" si="15"/>
        <v>5.9734998988468534E-2</v>
      </c>
      <c r="U46" s="25"/>
    </row>
    <row r="47" spans="1:21" customFormat="1" ht="13.8">
      <c r="A47" s="44" t="s">
        <v>66</v>
      </c>
      <c r="B47" s="209">
        <v>0</v>
      </c>
      <c r="C47" s="205" t="s">
        <v>36</v>
      </c>
      <c r="D47" s="115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</row>
    <row r="48" spans="1:21" customFormat="1">
      <c r="A48" s="45" t="s">
        <v>2</v>
      </c>
      <c r="B48" s="204">
        <v>250</v>
      </c>
      <c r="C48" s="39"/>
      <c r="D48" s="198"/>
      <c r="E48" s="83"/>
      <c r="F48" s="60">
        <f t="shared" ref="F48:F54" si="16">B48</f>
        <v>250</v>
      </c>
      <c r="G48" s="12"/>
      <c r="H48" s="46">
        <f t="shared" ref="H48:H54" si="17">F48/F$5</f>
        <v>3.0562700499985537E-3</v>
      </c>
      <c r="I48" s="24"/>
      <c r="J48" s="14">
        <f t="shared" ref="J48:J54" si="18">F48</f>
        <v>250</v>
      </c>
      <c r="K48" s="12"/>
      <c r="L48" s="46">
        <f t="shared" ref="L48:L54" si="19">J48/J$5</f>
        <v>2.9173486840895282E-3</v>
      </c>
      <c r="M48" s="24"/>
      <c r="N48" s="60">
        <f t="shared" ref="N48:N54" si="20">J48</f>
        <v>250</v>
      </c>
      <c r="O48" s="12"/>
      <c r="P48" s="46">
        <f t="shared" ref="P48:P54" si="21">N48/N$5</f>
        <v>2.7905074369552019E-3</v>
      </c>
      <c r="Q48" s="24"/>
      <c r="R48" s="60">
        <f t="shared" ref="R48:R54" si="22">N48</f>
        <v>250</v>
      </c>
      <c r="S48" s="12"/>
      <c r="T48" s="46">
        <f t="shared" ref="T48:T54" si="23">R48/R$5</f>
        <v>2.5672668419987853E-3</v>
      </c>
      <c r="U48" s="25"/>
    </row>
    <row r="49" spans="1:21" customFormat="1">
      <c r="A49" s="44" t="s">
        <v>14</v>
      </c>
      <c r="B49" s="204">
        <v>2800</v>
      </c>
      <c r="C49" s="39"/>
      <c r="D49" s="198"/>
      <c r="E49" s="83"/>
      <c r="F49" s="60">
        <f t="shared" si="16"/>
        <v>2800</v>
      </c>
      <c r="G49" s="12"/>
      <c r="H49" s="46">
        <f t="shared" si="17"/>
        <v>3.4230224559983799E-2</v>
      </c>
      <c r="I49" s="24"/>
      <c r="J49" s="14">
        <f t="shared" si="18"/>
        <v>2800</v>
      </c>
      <c r="K49" s="12"/>
      <c r="L49" s="46">
        <f t="shared" si="19"/>
        <v>3.2674305261802719E-2</v>
      </c>
      <c r="M49" s="24"/>
      <c r="N49" s="60">
        <f t="shared" si="20"/>
        <v>2800</v>
      </c>
      <c r="O49" s="12"/>
      <c r="P49" s="46">
        <f t="shared" si="21"/>
        <v>3.1253683293898257E-2</v>
      </c>
      <c r="Q49" s="24"/>
      <c r="R49" s="60">
        <f t="shared" si="22"/>
        <v>2800</v>
      </c>
      <c r="S49" s="12"/>
      <c r="T49" s="46">
        <f t="shared" si="23"/>
        <v>2.8753388630386397E-2</v>
      </c>
      <c r="U49" s="25"/>
    </row>
    <row r="50" spans="1:21" customFormat="1">
      <c r="A50" s="44" t="s">
        <v>17</v>
      </c>
      <c r="B50" s="204">
        <v>600</v>
      </c>
      <c r="C50" s="39"/>
      <c r="D50" s="198"/>
      <c r="E50" s="83"/>
      <c r="F50" s="60">
        <f t="shared" si="16"/>
        <v>600</v>
      </c>
      <c r="G50" s="12"/>
      <c r="H50" s="46">
        <f t="shared" si="17"/>
        <v>7.3350481199965286E-3</v>
      </c>
      <c r="I50" s="24"/>
      <c r="J50" s="14">
        <f t="shared" si="18"/>
        <v>600</v>
      </c>
      <c r="K50" s="12"/>
      <c r="L50" s="46">
        <f t="shared" si="19"/>
        <v>7.0016368418148681E-3</v>
      </c>
      <c r="M50" s="24"/>
      <c r="N50" s="60">
        <f t="shared" si="20"/>
        <v>600</v>
      </c>
      <c r="O50" s="12"/>
      <c r="P50" s="46">
        <f t="shared" si="21"/>
        <v>6.6972178486924844E-3</v>
      </c>
      <c r="Q50" s="24"/>
      <c r="R50" s="60">
        <f t="shared" si="22"/>
        <v>600</v>
      </c>
      <c r="S50" s="12"/>
      <c r="T50" s="46">
        <f t="shared" si="23"/>
        <v>6.1614404207970845E-3</v>
      </c>
      <c r="U50" s="25"/>
    </row>
    <row r="51" spans="1:21" customFormat="1">
      <c r="A51" s="22" t="s">
        <v>67</v>
      </c>
      <c r="B51" s="210">
        <v>1800</v>
      </c>
      <c r="C51" s="39"/>
      <c r="D51" s="198"/>
      <c r="E51" s="83"/>
      <c r="F51" s="60">
        <f t="shared" si="16"/>
        <v>1800</v>
      </c>
      <c r="G51" s="12"/>
      <c r="H51" s="46">
        <f>F51/F$5</f>
        <v>2.2005144359989588E-2</v>
      </c>
      <c r="I51" s="24"/>
      <c r="J51" s="14">
        <f t="shared" si="18"/>
        <v>1800</v>
      </c>
      <c r="K51" s="12"/>
      <c r="L51" s="46">
        <f>J51/J$5</f>
        <v>2.1004910525444603E-2</v>
      </c>
      <c r="M51" s="24"/>
      <c r="N51" s="60">
        <f t="shared" si="20"/>
        <v>1800</v>
      </c>
      <c r="O51" s="12"/>
      <c r="P51" s="46">
        <f>N51/N$5</f>
        <v>2.0091653546077452E-2</v>
      </c>
      <c r="Q51" s="24"/>
      <c r="R51" s="60">
        <f t="shared" si="22"/>
        <v>1800</v>
      </c>
      <c r="S51" s="12"/>
      <c r="T51" s="46">
        <f>R51/R$5</f>
        <v>1.8484321262391256E-2</v>
      </c>
      <c r="U51" s="25"/>
    </row>
    <row r="52" spans="1:21" customFormat="1">
      <c r="A52" s="1" t="s">
        <v>3</v>
      </c>
      <c r="B52" s="204">
        <v>450</v>
      </c>
      <c r="C52" s="39"/>
      <c r="D52" s="198"/>
      <c r="E52" s="83"/>
      <c r="F52" s="60">
        <f t="shared" si="16"/>
        <v>450</v>
      </c>
      <c r="G52" s="12"/>
      <c r="H52" s="46">
        <f t="shared" si="17"/>
        <v>5.5012860899973969E-3</v>
      </c>
      <c r="I52" s="24"/>
      <c r="J52" s="14">
        <f t="shared" si="18"/>
        <v>450</v>
      </c>
      <c r="L52" s="15">
        <f t="shared" si="19"/>
        <v>5.2512276313611507E-3</v>
      </c>
      <c r="M52" s="24"/>
      <c r="N52" s="14">
        <f t="shared" si="20"/>
        <v>450</v>
      </c>
      <c r="P52" s="15">
        <f t="shared" si="21"/>
        <v>5.0229133865193629E-3</v>
      </c>
      <c r="Q52" s="24"/>
      <c r="R52" s="14">
        <f t="shared" si="22"/>
        <v>450</v>
      </c>
      <c r="T52" s="15">
        <f t="shared" si="23"/>
        <v>4.621080315597814E-3</v>
      </c>
      <c r="U52" s="25"/>
    </row>
    <row r="53" spans="1:21" customFormat="1">
      <c r="A53" s="22" t="s">
        <v>25</v>
      </c>
      <c r="B53" s="204">
        <v>100</v>
      </c>
      <c r="C53" s="39"/>
      <c r="D53" s="198"/>
      <c r="E53" s="83"/>
      <c r="F53" s="14">
        <f t="shared" si="16"/>
        <v>100</v>
      </c>
      <c r="H53" s="46">
        <f t="shared" si="17"/>
        <v>1.2225080199994216E-3</v>
      </c>
      <c r="I53" s="24"/>
      <c r="J53" s="14">
        <f t="shared" si="18"/>
        <v>100</v>
      </c>
      <c r="L53" s="15">
        <f t="shared" si="19"/>
        <v>1.1669394736358114E-3</v>
      </c>
      <c r="M53" s="24"/>
      <c r="N53" s="14">
        <f t="shared" si="20"/>
        <v>100</v>
      </c>
      <c r="P53" s="15">
        <f t="shared" si="21"/>
        <v>1.1162029747820807E-3</v>
      </c>
      <c r="Q53" s="24"/>
      <c r="R53" s="14">
        <f t="shared" si="22"/>
        <v>100</v>
      </c>
      <c r="T53" s="15">
        <f t="shared" si="23"/>
        <v>1.0269067367995142E-3</v>
      </c>
      <c r="U53" s="25"/>
    </row>
    <row r="54" spans="1:21" customFormat="1">
      <c r="A54" s="22" t="s">
        <v>24</v>
      </c>
      <c r="B54" s="204">
        <v>100</v>
      </c>
      <c r="C54" s="39"/>
      <c r="D54" s="198"/>
      <c r="E54" s="83"/>
      <c r="F54" s="14">
        <f t="shared" si="16"/>
        <v>100</v>
      </c>
      <c r="H54" s="46">
        <f t="shared" si="17"/>
        <v>1.2225080199994216E-3</v>
      </c>
      <c r="I54" s="24"/>
      <c r="J54" s="14">
        <f t="shared" si="18"/>
        <v>100</v>
      </c>
      <c r="L54" s="15">
        <f t="shared" si="19"/>
        <v>1.1669394736358114E-3</v>
      </c>
      <c r="M54" s="24"/>
      <c r="N54" s="14">
        <f t="shared" si="20"/>
        <v>100</v>
      </c>
      <c r="P54" s="15">
        <f t="shared" si="21"/>
        <v>1.1162029747820807E-3</v>
      </c>
      <c r="Q54" s="24"/>
      <c r="R54" s="14">
        <f t="shared" si="22"/>
        <v>100</v>
      </c>
      <c r="T54" s="15">
        <f t="shared" si="23"/>
        <v>1.0269067367995142E-3</v>
      </c>
      <c r="U54" s="25"/>
    </row>
    <row r="55" spans="1:21" customFormat="1">
      <c r="A55" s="1" t="s">
        <v>6</v>
      </c>
      <c r="B55" s="206"/>
      <c r="C55" s="39"/>
      <c r="D55" s="200">
        <v>3.0000000000000001E-3</v>
      </c>
      <c r="E55" s="83"/>
      <c r="F55" s="14">
        <f>H55*F$5</f>
        <v>245.39716312056748</v>
      </c>
      <c r="H55" s="46">
        <f>D55</f>
        <v>3.0000000000000001E-3</v>
      </c>
      <c r="I55" s="24"/>
      <c r="J55" s="14">
        <f>L55*J$5</f>
        <v>257.08274231678502</v>
      </c>
      <c r="L55" s="15">
        <f>H55</f>
        <v>3.0000000000000001E-3</v>
      </c>
      <c r="M55" s="24"/>
      <c r="N55" s="14">
        <f>P55*N$5</f>
        <v>268.76832151300243</v>
      </c>
      <c r="P55" s="15">
        <f>L55</f>
        <v>3.0000000000000001E-3</v>
      </c>
      <c r="Q55" s="24"/>
      <c r="R55" s="14">
        <f>T55*R$5</f>
        <v>292.13947990543744</v>
      </c>
      <c r="T55" s="15">
        <f>P55</f>
        <v>3.0000000000000001E-3</v>
      </c>
      <c r="U55" s="25"/>
    </row>
    <row r="56" spans="1:21" customFormat="1">
      <c r="A56" s="1" t="s">
        <v>7</v>
      </c>
      <c r="B56" s="206"/>
      <c r="C56" s="39"/>
      <c r="D56" s="200">
        <v>0.02</v>
      </c>
      <c r="E56" s="83"/>
      <c r="F56" s="14">
        <f>H56*F$5</f>
        <v>1635.9810874704499</v>
      </c>
      <c r="H56" s="46">
        <f>D56</f>
        <v>0.02</v>
      </c>
      <c r="I56" s="24"/>
      <c r="J56" s="14">
        <f>L56*J$5</f>
        <v>1713.8849487785667</v>
      </c>
      <c r="L56" s="15">
        <f>H56</f>
        <v>0.02</v>
      </c>
      <c r="M56" s="24"/>
      <c r="N56" s="14">
        <f>P56*N$5</f>
        <v>1791.7888100866828</v>
      </c>
      <c r="P56" s="15">
        <f>L56</f>
        <v>0.02</v>
      </c>
      <c r="Q56" s="24"/>
      <c r="R56" s="14">
        <f>T56*R$5</f>
        <v>1947.5965327029164</v>
      </c>
      <c r="T56" s="15">
        <f>P56</f>
        <v>0.02</v>
      </c>
      <c r="U56" s="25"/>
    </row>
    <row r="57" spans="1:21" customFormat="1">
      <c r="A57" s="130" t="s">
        <v>9</v>
      </c>
      <c r="B57" s="211"/>
      <c r="C57" s="131"/>
      <c r="D57" s="132">
        <v>5.5E-2</v>
      </c>
      <c r="E57" s="83"/>
      <c r="F57" s="133">
        <f>H57*F$5</f>
        <v>4498.9479905437374</v>
      </c>
      <c r="G57" s="134"/>
      <c r="H57" s="135">
        <f>D57</f>
        <v>5.5E-2</v>
      </c>
      <c r="I57" s="136"/>
      <c r="J57" s="133">
        <f>L57*J$5</f>
        <v>4713.1836091410578</v>
      </c>
      <c r="K57" s="134"/>
      <c r="L57" s="135">
        <f>H57</f>
        <v>5.5E-2</v>
      </c>
      <c r="M57" s="136"/>
      <c r="N57" s="133">
        <f>P57*N$5</f>
        <v>4927.4192277383781</v>
      </c>
      <c r="O57" s="134"/>
      <c r="P57" s="135">
        <f>L57</f>
        <v>5.5E-2</v>
      </c>
      <c r="Q57" s="137"/>
      <c r="R57" s="133">
        <f>T57*R$5</f>
        <v>5355.8904649330198</v>
      </c>
      <c r="S57" s="134"/>
      <c r="T57" s="135">
        <f>P57</f>
        <v>5.5E-2</v>
      </c>
      <c r="U57" s="25"/>
    </row>
    <row r="58" spans="1:21" customFormat="1">
      <c r="A58" s="125" t="s">
        <v>70</v>
      </c>
      <c r="B58" s="208"/>
      <c r="C58" s="87"/>
      <c r="D58" s="88"/>
      <c r="E58" s="83"/>
      <c r="F58" s="92">
        <f>SUM(F47:F57)</f>
        <v>12480.326241134755</v>
      </c>
      <c r="G58" s="93"/>
      <c r="H58" s="94">
        <f>F58/F$5</f>
        <v>0.15257298921996471</v>
      </c>
      <c r="I58" s="136"/>
      <c r="J58" s="92">
        <f>SUM(J47:J57)</f>
        <v>12784.151300236408</v>
      </c>
      <c r="K58" s="93"/>
      <c r="L58" s="94">
        <f>J58/J$5</f>
        <v>0.14918330789178447</v>
      </c>
      <c r="M58" s="136"/>
      <c r="N58" s="92">
        <f>SUM(N47:N57)</f>
        <v>13087.976359338063</v>
      </c>
      <c r="O58" s="93"/>
      <c r="P58" s="94">
        <f>N58/N$5</f>
        <v>0.14608838146170691</v>
      </c>
      <c r="Q58" s="137"/>
      <c r="R58" s="92">
        <f>SUM(R47:R57)</f>
        <v>13695.626477541375</v>
      </c>
      <c r="S58" s="93"/>
      <c r="T58" s="94">
        <f>R58/R$5</f>
        <v>0.14064131094477036</v>
      </c>
      <c r="U58" s="25"/>
    </row>
    <row r="59" spans="1:21" customFormat="1">
      <c r="A59" s="1"/>
      <c r="B59" s="203"/>
      <c r="C59" s="39"/>
      <c r="D59" s="11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</row>
    <row r="60" spans="1:21" customFormat="1" ht="13.8">
      <c r="A60" s="64" t="s">
        <v>50</v>
      </c>
      <c r="B60" s="212"/>
      <c r="C60" s="39"/>
      <c r="D60" s="213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</row>
    <row r="61" spans="1:21" customFormat="1" ht="13.8">
      <c r="A61" s="22" t="s">
        <v>47</v>
      </c>
      <c r="B61" s="209">
        <v>600</v>
      </c>
      <c r="C61" s="39"/>
      <c r="D61" s="213"/>
      <c r="E61" s="83"/>
      <c r="F61" s="56">
        <f t="shared" ref="F61:F69" si="24">B61</f>
        <v>600</v>
      </c>
      <c r="G61" s="58"/>
      <c r="H61" s="57">
        <f t="shared" ref="H61:H70" si="25">F61/F$5</f>
        <v>7.3350481199965286E-3</v>
      </c>
      <c r="I61" s="29"/>
      <c r="J61" s="56">
        <f t="shared" ref="J61:J69" si="26">F61</f>
        <v>600</v>
      </c>
      <c r="K61" s="58"/>
      <c r="L61" s="57">
        <f t="shared" ref="L61:L70" si="27">J61/J$5</f>
        <v>7.0016368418148681E-3</v>
      </c>
      <c r="M61" s="29"/>
      <c r="N61" s="56">
        <f t="shared" ref="N61:N69" si="28">J61</f>
        <v>600</v>
      </c>
      <c r="O61" s="58"/>
      <c r="P61" s="57">
        <f t="shared" ref="P61:P70" si="29">N61/N$5</f>
        <v>6.6972178486924844E-3</v>
      </c>
      <c r="Q61" s="59"/>
      <c r="R61" s="56">
        <f t="shared" ref="R61:R69" si="30">N61</f>
        <v>600</v>
      </c>
      <c r="S61" s="58"/>
      <c r="T61" s="62">
        <f t="shared" ref="T61:T70" si="31">R61/R$5</f>
        <v>6.1614404207970845E-3</v>
      </c>
      <c r="U61" s="25"/>
    </row>
    <row r="62" spans="1:21" customFormat="1" ht="13.8">
      <c r="A62" s="1" t="s">
        <v>45</v>
      </c>
      <c r="B62" s="209">
        <v>1000</v>
      </c>
      <c r="C62" s="39"/>
      <c r="D62" s="213"/>
      <c r="E62" s="83"/>
      <c r="F62" s="56">
        <f t="shared" si="24"/>
        <v>1000</v>
      </c>
      <c r="G62" s="58"/>
      <c r="H62" s="57">
        <f t="shared" si="25"/>
        <v>1.2225080199994215E-2</v>
      </c>
      <c r="I62" s="29"/>
      <c r="J62" s="56">
        <f t="shared" si="26"/>
        <v>1000</v>
      </c>
      <c r="K62" s="58"/>
      <c r="L62" s="57">
        <f t="shared" si="27"/>
        <v>1.1669394736358113E-2</v>
      </c>
      <c r="M62" s="29"/>
      <c r="N62" s="56">
        <f t="shared" si="28"/>
        <v>1000</v>
      </c>
      <c r="O62" s="58"/>
      <c r="P62" s="57">
        <f t="shared" si="29"/>
        <v>1.1162029747820807E-2</v>
      </c>
      <c r="Q62" s="59"/>
      <c r="R62" s="56">
        <f t="shared" si="30"/>
        <v>1000</v>
      </c>
      <c r="S62" s="58"/>
      <c r="T62" s="62">
        <f t="shared" si="31"/>
        <v>1.0269067367995141E-2</v>
      </c>
      <c r="U62" s="25"/>
    </row>
    <row r="63" spans="1:21" customFormat="1" ht="13.8">
      <c r="A63" s="1" t="s">
        <v>42</v>
      </c>
      <c r="B63" s="209">
        <v>500</v>
      </c>
      <c r="C63" s="39"/>
      <c r="D63" s="213"/>
      <c r="E63" s="83"/>
      <c r="F63" s="56">
        <f t="shared" si="24"/>
        <v>500</v>
      </c>
      <c r="G63" s="58"/>
      <c r="H63" s="57">
        <f t="shared" si="25"/>
        <v>6.1125400999971075E-3</v>
      </c>
      <c r="I63" s="29"/>
      <c r="J63" s="56">
        <f t="shared" si="26"/>
        <v>500</v>
      </c>
      <c r="K63" s="58"/>
      <c r="L63" s="57">
        <f t="shared" si="27"/>
        <v>5.8346973681790565E-3</v>
      </c>
      <c r="M63" s="29"/>
      <c r="N63" s="56">
        <f t="shared" si="28"/>
        <v>500</v>
      </c>
      <c r="O63" s="58"/>
      <c r="P63" s="57">
        <f t="shared" si="29"/>
        <v>5.5810148739104037E-3</v>
      </c>
      <c r="Q63" s="59"/>
      <c r="R63" s="56">
        <f t="shared" si="30"/>
        <v>500</v>
      </c>
      <c r="S63" s="58"/>
      <c r="T63" s="62">
        <f t="shared" si="31"/>
        <v>5.1345336839975705E-3</v>
      </c>
      <c r="U63" s="25"/>
    </row>
    <row r="64" spans="1:21" customFormat="1" ht="13.8">
      <c r="A64" s="22" t="s">
        <v>90</v>
      </c>
      <c r="B64" s="209">
        <v>500</v>
      </c>
      <c r="C64" s="39"/>
      <c r="D64" s="213"/>
      <c r="E64" s="83"/>
      <c r="F64" s="56">
        <f t="shared" si="24"/>
        <v>500</v>
      </c>
      <c r="G64" s="58"/>
      <c r="H64" s="57">
        <f t="shared" si="25"/>
        <v>6.1125400999971075E-3</v>
      </c>
      <c r="I64" s="29"/>
      <c r="J64" s="56">
        <f t="shared" si="26"/>
        <v>500</v>
      </c>
      <c r="K64" s="58"/>
      <c r="L64" s="57">
        <f t="shared" si="27"/>
        <v>5.8346973681790565E-3</v>
      </c>
      <c r="M64" s="29"/>
      <c r="N64" s="56">
        <f t="shared" si="28"/>
        <v>500</v>
      </c>
      <c r="O64" s="58"/>
      <c r="P64" s="57">
        <f t="shared" si="29"/>
        <v>5.5810148739104037E-3</v>
      </c>
      <c r="Q64" s="59"/>
      <c r="R64" s="56">
        <f t="shared" si="30"/>
        <v>500</v>
      </c>
      <c r="S64" s="58"/>
      <c r="T64" s="62">
        <f t="shared" si="31"/>
        <v>5.1345336839975705E-3</v>
      </c>
      <c r="U64" s="25"/>
    </row>
    <row r="65" spans="1:21" customFormat="1" ht="13.8">
      <c r="A65" s="1" t="s">
        <v>41</v>
      </c>
      <c r="B65" s="209">
        <v>350</v>
      </c>
      <c r="C65" s="39"/>
      <c r="D65" s="213"/>
      <c r="E65" s="83"/>
      <c r="F65" s="56">
        <f t="shared" si="24"/>
        <v>350</v>
      </c>
      <c r="G65" s="58"/>
      <c r="H65" s="57">
        <f t="shared" si="25"/>
        <v>4.2787780699979749E-3</v>
      </c>
      <c r="I65" s="29"/>
      <c r="J65" s="56">
        <f t="shared" si="26"/>
        <v>350</v>
      </c>
      <c r="K65" s="58"/>
      <c r="L65" s="57">
        <f t="shared" si="27"/>
        <v>4.0842881577253399E-3</v>
      </c>
      <c r="M65" s="29"/>
      <c r="N65" s="56">
        <f t="shared" si="28"/>
        <v>350</v>
      </c>
      <c r="O65" s="58"/>
      <c r="P65" s="57">
        <f t="shared" si="29"/>
        <v>3.9067104117372822E-3</v>
      </c>
      <c r="Q65" s="59"/>
      <c r="R65" s="56">
        <f t="shared" si="30"/>
        <v>350</v>
      </c>
      <c r="S65" s="58"/>
      <c r="T65" s="62">
        <f t="shared" si="31"/>
        <v>3.5941735787982996E-3</v>
      </c>
      <c r="U65" s="25"/>
    </row>
    <row r="66" spans="1:21" customFormat="1" ht="13.8">
      <c r="A66" s="1" t="s">
        <v>43</v>
      </c>
      <c r="B66" s="209">
        <v>800</v>
      </c>
      <c r="C66" s="39"/>
      <c r="D66" s="213"/>
      <c r="E66" s="83"/>
      <c r="F66" s="56">
        <f t="shared" si="24"/>
        <v>800</v>
      </c>
      <c r="G66" s="58"/>
      <c r="H66" s="57">
        <f t="shared" si="25"/>
        <v>9.7800641599953726E-3</v>
      </c>
      <c r="I66" s="29"/>
      <c r="J66" s="56">
        <f t="shared" si="26"/>
        <v>800</v>
      </c>
      <c r="K66" s="58"/>
      <c r="L66" s="57">
        <f t="shared" si="27"/>
        <v>9.3355157890864914E-3</v>
      </c>
      <c r="M66" s="29"/>
      <c r="N66" s="56">
        <f t="shared" si="28"/>
        <v>800</v>
      </c>
      <c r="O66" s="58"/>
      <c r="P66" s="57">
        <f t="shared" si="29"/>
        <v>8.9296237982566459E-3</v>
      </c>
      <c r="Q66" s="59"/>
      <c r="R66" s="56">
        <f t="shared" si="30"/>
        <v>800</v>
      </c>
      <c r="S66" s="58"/>
      <c r="T66" s="62">
        <f t="shared" si="31"/>
        <v>8.2152538943961132E-3</v>
      </c>
      <c r="U66" s="25"/>
    </row>
    <row r="67" spans="1:21" customFormat="1" ht="13.8">
      <c r="A67" s="22" t="s">
        <v>89</v>
      </c>
      <c r="B67" s="209">
        <v>200</v>
      </c>
      <c r="C67" s="39"/>
      <c r="D67" s="213"/>
      <c r="E67" s="83"/>
      <c r="F67" s="56">
        <f t="shared" si="24"/>
        <v>200</v>
      </c>
      <c r="G67" s="58"/>
      <c r="H67" s="57">
        <f t="shared" si="25"/>
        <v>2.4450160399988432E-3</v>
      </c>
      <c r="I67" s="29"/>
      <c r="J67" s="56">
        <f t="shared" si="26"/>
        <v>200</v>
      </c>
      <c r="K67" s="58"/>
      <c r="L67" s="57">
        <f t="shared" si="27"/>
        <v>2.3338789472716229E-3</v>
      </c>
      <c r="M67" s="29"/>
      <c r="N67" s="56">
        <f t="shared" si="28"/>
        <v>200</v>
      </c>
      <c r="O67" s="58"/>
      <c r="P67" s="57">
        <f t="shared" si="29"/>
        <v>2.2324059495641615E-3</v>
      </c>
      <c r="Q67" s="59"/>
      <c r="R67" s="56">
        <f t="shared" si="30"/>
        <v>200</v>
      </c>
      <c r="S67" s="58"/>
      <c r="T67" s="57">
        <f t="shared" si="31"/>
        <v>2.0538134735990283E-3</v>
      </c>
      <c r="U67" s="25"/>
    </row>
    <row r="68" spans="1:21" customFormat="1" ht="13.8">
      <c r="A68" s="22" t="s">
        <v>88</v>
      </c>
      <c r="B68" s="209">
        <v>400</v>
      </c>
      <c r="C68" s="39"/>
      <c r="D68" s="213"/>
      <c r="E68" s="83"/>
      <c r="F68" s="56">
        <f>B68</f>
        <v>400</v>
      </c>
      <c r="G68" s="58"/>
      <c r="H68" s="57">
        <f>F68/F$5</f>
        <v>4.8900320799976863E-3</v>
      </c>
      <c r="I68" s="29"/>
      <c r="J68" s="56">
        <f>F68</f>
        <v>400</v>
      </c>
      <c r="K68" s="58"/>
      <c r="L68" s="57">
        <f>J68/J$5</f>
        <v>4.6677578945432457E-3</v>
      </c>
      <c r="M68" s="29"/>
      <c r="N68" s="56">
        <f>J68</f>
        <v>400</v>
      </c>
      <c r="O68" s="58"/>
      <c r="P68" s="57">
        <f>N68/N$5</f>
        <v>4.464811899128323E-3</v>
      </c>
      <c r="Q68" s="59"/>
      <c r="R68" s="56">
        <f>N68</f>
        <v>400</v>
      </c>
      <c r="S68" s="58"/>
      <c r="T68" s="57">
        <f>R68/R$5</f>
        <v>4.1076269471980566E-3</v>
      </c>
      <c r="U68" s="25"/>
    </row>
    <row r="69" spans="1:21" customFormat="1" ht="13.8">
      <c r="A69" s="22" t="s">
        <v>91</v>
      </c>
      <c r="B69" s="209">
        <v>200</v>
      </c>
      <c r="C69" s="39"/>
      <c r="D69" s="213"/>
      <c r="E69" s="83"/>
      <c r="F69" s="56">
        <f t="shared" si="24"/>
        <v>200</v>
      </c>
      <c r="G69" s="58"/>
      <c r="H69" s="57">
        <f t="shared" si="25"/>
        <v>2.4450160399988432E-3</v>
      </c>
      <c r="I69" s="29"/>
      <c r="J69" s="56">
        <f t="shared" si="26"/>
        <v>200</v>
      </c>
      <c r="K69" s="58"/>
      <c r="L69" s="57">
        <f t="shared" si="27"/>
        <v>2.3338789472716229E-3</v>
      </c>
      <c r="M69" s="29"/>
      <c r="N69" s="56">
        <f t="shared" si="28"/>
        <v>200</v>
      </c>
      <c r="O69" s="58"/>
      <c r="P69" s="57">
        <f t="shared" si="29"/>
        <v>2.2324059495641615E-3</v>
      </c>
      <c r="Q69" s="59"/>
      <c r="R69" s="56">
        <f t="shared" si="30"/>
        <v>200</v>
      </c>
      <c r="S69" s="58"/>
      <c r="T69" s="57">
        <f t="shared" si="31"/>
        <v>2.0538134735990283E-3</v>
      </c>
      <c r="U69" s="25"/>
    </row>
    <row r="70" spans="1:21" customFormat="1">
      <c r="A70" s="125" t="s">
        <v>55</v>
      </c>
      <c r="B70" s="208"/>
      <c r="C70" s="87"/>
      <c r="D70" s="88"/>
      <c r="E70" s="83"/>
      <c r="F70" s="86">
        <f>SUM(F61:F69)</f>
        <v>4550</v>
      </c>
      <c r="G70" s="89"/>
      <c r="H70" s="90">
        <f t="shared" si="25"/>
        <v>5.5624114909973675E-2</v>
      </c>
      <c r="I70" s="29"/>
      <c r="J70" s="86">
        <f>SUM(J61:J69)</f>
        <v>4550</v>
      </c>
      <c r="K70" s="89"/>
      <c r="L70" s="90">
        <f t="shared" si="27"/>
        <v>5.3095746050429417E-2</v>
      </c>
      <c r="M70" s="91"/>
      <c r="N70" s="86">
        <f>SUM(N61:N69)</f>
        <v>4550</v>
      </c>
      <c r="O70" s="89"/>
      <c r="P70" s="90">
        <f t="shared" si="29"/>
        <v>5.078723535258467E-2</v>
      </c>
      <c r="Q70" s="59"/>
      <c r="R70" s="86">
        <f>SUM(R61:R69)</f>
        <v>4550</v>
      </c>
      <c r="S70" s="89"/>
      <c r="T70" s="90">
        <f t="shared" si="31"/>
        <v>4.6724256524377894E-2</v>
      </c>
      <c r="U70" s="25"/>
    </row>
    <row r="71" spans="1:21" customFormat="1">
      <c r="A71" s="22" t="s">
        <v>16</v>
      </c>
      <c r="B71" s="203"/>
      <c r="C71" s="39"/>
      <c r="D71" s="200">
        <v>2.5000000000000001E-2</v>
      </c>
      <c r="E71" s="83"/>
      <c r="F71" s="14">
        <f>H71*F$5</f>
        <v>2044.9763593380624</v>
      </c>
      <c r="H71" s="15">
        <f>D71</f>
        <v>2.5000000000000001E-2</v>
      </c>
      <c r="I71" s="29"/>
      <c r="J71" s="14">
        <f>L71*J$5</f>
        <v>2142.3561859732085</v>
      </c>
      <c r="L71" s="15">
        <f>H71</f>
        <v>2.5000000000000001E-2</v>
      </c>
      <c r="M71" s="91"/>
      <c r="N71" s="14">
        <f>P71*N$5</f>
        <v>2239.7360126083536</v>
      </c>
      <c r="P71" s="15">
        <f>L71</f>
        <v>2.5000000000000001E-2</v>
      </c>
      <c r="Q71" s="59"/>
      <c r="R71" s="14">
        <f>T71*R$5</f>
        <v>2434.4956658786455</v>
      </c>
      <c r="T71" s="15">
        <f>P71</f>
        <v>2.5000000000000001E-2</v>
      </c>
      <c r="U71" s="25"/>
    </row>
    <row r="72" spans="1:21" customFormat="1" ht="13.5" customHeight="1">
      <c r="A72" s="22" t="s">
        <v>15</v>
      </c>
      <c r="B72" s="203"/>
      <c r="C72" s="39"/>
      <c r="D72" s="200">
        <v>3.5000000000000003E-2</v>
      </c>
      <c r="E72" s="83"/>
      <c r="F72" s="14">
        <f>H72*F$5</f>
        <v>2862.9669030732875</v>
      </c>
      <c r="H72" s="15">
        <f>D72</f>
        <v>3.5000000000000003E-2</v>
      </c>
      <c r="I72" s="29"/>
      <c r="J72" s="14">
        <f>L72*J$5</f>
        <v>2999.2986603624918</v>
      </c>
      <c r="L72" s="15">
        <f>H72</f>
        <v>3.5000000000000003E-2</v>
      </c>
      <c r="M72" s="91"/>
      <c r="N72" s="14">
        <f>P72*N$5</f>
        <v>3135.6304176516951</v>
      </c>
      <c r="P72" s="15">
        <f>L72</f>
        <v>3.5000000000000003E-2</v>
      </c>
      <c r="Q72" s="59"/>
      <c r="R72" s="14">
        <f>T72*R$5</f>
        <v>3408.293932230104</v>
      </c>
      <c r="T72" s="15">
        <f>P72</f>
        <v>3.5000000000000003E-2</v>
      </c>
      <c r="U72" s="25"/>
    </row>
    <row r="73" spans="1:21" customFormat="1" ht="13.5" customHeight="1">
      <c r="A73" s="126" t="s">
        <v>51</v>
      </c>
      <c r="B73" s="214"/>
      <c r="C73" s="101"/>
      <c r="D73" s="102"/>
      <c r="E73" s="83"/>
      <c r="F73" s="103">
        <f>SUM(F70:F72)</f>
        <v>9457.9432624113506</v>
      </c>
      <c r="G73" s="104"/>
      <c r="H73" s="105">
        <f>F73/F$5</f>
        <v>0.11562411490997369</v>
      </c>
      <c r="I73" s="29"/>
      <c r="J73" s="103">
        <f>SUM(J70:J72)</f>
        <v>9691.6548463357012</v>
      </c>
      <c r="K73" s="104"/>
      <c r="L73" s="105">
        <f>J73/J$5</f>
        <v>0.11309574605042944</v>
      </c>
      <c r="M73" s="91"/>
      <c r="N73" s="103">
        <f>SUM(N70:N72)</f>
        <v>9925.3664302600482</v>
      </c>
      <c r="O73" s="104"/>
      <c r="P73" s="105">
        <f>N73/N$5</f>
        <v>0.11078723535258467</v>
      </c>
      <c r="Q73" s="59"/>
      <c r="R73" s="103">
        <f>SUM(R70:R72)</f>
        <v>10392.789598108749</v>
      </c>
      <c r="S73" s="104"/>
      <c r="T73" s="105">
        <f>R73/R$5</f>
        <v>0.10672425652437791</v>
      </c>
      <c r="U73" s="25"/>
    </row>
    <row r="74" spans="1:21" s="7" customFormat="1" ht="13.8" thickBot="1">
      <c r="A74" s="71" t="s">
        <v>4</v>
      </c>
      <c r="B74" s="215">
        <f>SUM(B9:B72)-B70</f>
        <v>16476.666666666664</v>
      </c>
      <c r="C74" s="73"/>
      <c r="D74" s="74">
        <f>SUM(D10:D72)</f>
        <v>0.78850000000000009</v>
      </c>
      <c r="E74" s="83"/>
      <c r="F74" s="72">
        <f>F15+F27+F46+F58+F73</f>
        <v>80975.22104018915</v>
      </c>
      <c r="G74" s="75"/>
      <c r="H74" s="76">
        <f>IF($F$5=0,"-",F74/F$5)</f>
        <v>0.98992857142857127</v>
      </c>
      <c r="I74" s="29"/>
      <c r="J74" s="72">
        <f>J15+J27+J46+J58+J73</f>
        <v>84046.580772261659</v>
      </c>
      <c r="K74" s="75"/>
      <c r="L74" s="76">
        <f>IF($F$5=0,"-",J74/J$5)</f>
        <v>0.98077272727272724</v>
      </c>
      <c r="M74" s="91"/>
      <c r="N74" s="72">
        <f>N15+N27+N46+N58+N73</f>
        <v>87117.940504334139</v>
      </c>
      <c r="O74" s="75"/>
      <c r="P74" s="76">
        <f>IF($F$5=0,"-",N74/N$5)</f>
        <v>0.97241304347826085</v>
      </c>
      <c r="Q74" s="59"/>
      <c r="R74" s="72">
        <f>R15+R27+R46+R58+R73</f>
        <v>93260.659968479144</v>
      </c>
      <c r="S74" s="75"/>
      <c r="T74" s="76">
        <f>IF($F$5=0,"-",R74/R$5)</f>
        <v>0.9577</v>
      </c>
      <c r="U74" s="25"/>
    </row>
    <row r="75" spans="1:21" s="7" customFormat="1" ht="13.8" thickTop="1">
      <c r="A75" s="5"/>
      <c r="B75" s="216"/>
      <c r="C75" s="39"/>
      <c r="D75" s="9"/>
      <c r="E75" s="83"/>
      <c r="H75" s="6"/>
      <c r="I75" s="29"/>
      <c r="L75" s="6"/>
      <c r="M75" s="91"/>
      <c r="P75" s="6"/>
      <c r="Q75" s="59"/>
      <c r="T75" s="6"/>
      <c r="U75" s="25"/>
    </row>
    <row r="76" spans="1:21" s="112" customFormat="1" ht="16.5" customHeight="1" thickBot="1">
      <c r="A76" s="128" t="s">
        <v>12</v>
      </c>
      <c r="B76" s="217">
        <v>0</v>
      </c>
      <c r="C76" s="113"/>
      <c r="D76" s="114">
        <v>0</v>
      </c>
      <c r="E76" s="83"/>
      <c r="F76" s="106">
        <f>F5-F74</f>
        <v>823.83333333334303</v>
      </c>
      <c r="G76" s="107"/>
      <c r="H76" s="108">
        <f>F76/F5</f>
        <v>1.0071428571428686E-2</v>
      </c>
      <c r="I76" s="29"/>
      <c r="J76" s="106">
        <f>J5-J74</f>
        <v>1647.6666666666715</v>
      </c>
      <c r="K76" s="107"/>
      <c r="L76" s="108">
        <f>J76/J5</f>
        <v>1.9227272727272773E-2</v>
      </c>
      <c r="M76" s="109"/>
      <c r="N76" s="106">
        <f>N5-N74</f>
        <v>2471.5</v>
      </c>
      <c r="O76" s="107"/>
      <c r="P76" s="108">
        <f>N76/N5</f>
        <v>2.7586956521739123E-2</v>
      </c>
      <c r="Q76" s="110"/>
      <c r="R76" s="106">
        <f>R5-R74</f>
        <v>4119.1666666666715</v>
      </c>
      <c r="S76" s="107"/>
      <c r="T76" s="108">
        <f>R76/R5</f>
        <v>4.2300000000000039E-2</v>
      </c>
      <c r="U76" s="111"/>
    </row>
    <row r="77" spans="1:21" customFormat="1" hidden="1">
      <c r="A77" s="13"/>
      <c r="B77" s="17"/>
      <c r="C77" s="41"/>
      <c r="D77" s="8"/>
      <c r="E77" s="83"/>
      <c r="F77" s="17"/>
      <c r="G77" s="12"/>
      <c r="H77" s="8"/>
      <c r="I77" s="24"/>
      <c r="J77" s="17"/>
      <c r="K77" s="12"/>
      <c r="L77" s="8"/>
      <c r="M77" s="24"/>
      <c r="N77" s="17"/>
      <c r="O77" s="12"/>
      <c r="P77" s="8"/>
      <c r="Q77" s="25"/>
      <c r="U77" s="25"/>
    </row>
    <row r="78" spans="1:21" customFormat="1" ht="12.75" customHeight="1" thickTop="1">
      <c r="A78" s="1"/>
      <c r="B78" s="65"/>
      <c r="C78" s="38"/>
      <c r="D78" s="2"/>
      <c r="E78" s="9"/>
      <c r="H78" s="8"/>
      <c r="I78" s="9"/>
      <c r="L78" s="2"/>
      <c r="M78" s="9"/>
      <c r="P78" s="2"/>
    </row>
    <row r="79" spans="1:21" ht="13.8">
      <c r="A79" s="267" t="s">
        <v>76</v>
      </c>
      <c r="B79" s="267"/>
      <c r="C79" s="267"/>
      <c r="D79" s="267"/>
      <c r="E79" s="267"/>
      <c r="F79" s="267"/>
      <c r="G79" s="267"/>
      <c r="H79" s="267"/>
      <c r="I79" s="155"/>
      <c r="J79" s="218">
        <v>35000</v>
      </c>
      <c r="K79" s="269" t="s">
        <v>22</v>
      </c>
      <c r="L79" s="269"/>
      <c r="M79" s="23"/>
      <c r="N79" s="140" t="s">
        <v>77</v>
      </c>
      <c r="O79" s="23"/>
      <c r="P79" s="23"/>
    </row>
    <row r="81" spans="1:8">
      <c r="A81" s="268" t="s">
        <v>93</v>
      </c>
      <c r="B81" s="268"/>
      <c r="C81" s="268"/>
      <c r="D81" s="268"/>
    </row>
    <row r="82" spans="1:8">
      <c r="A82" s="23"/>
    </row>
    <row r="83" spans="1:8">
      <c r="A83" s="23"/>
      <c r="F83" s="53"/>
      <c r="H83" s="46"/>
    </row>
    <row r="84" spans="1:8">
      <c r="A84" s="23"/>
      <c r="F84" s="53"/>
      <c r="H84" s="46"/>
    </row>
    <row r="85" spans="1:8">
      <c r="A85" s="23"/>
      <c r="F85" s="55"/>
      <c r="H85" s="46"/>
    </row>
    <row r="86" spans="1:8">
      <c r="A86" s="23"/>
      <c r="F86" s="52"/>
      <c r="H86" s="46"/>
    </row>
    <row r="87" spans="1:8">
      <c r="A87" s="23"/>
      <c r="F87" s="53"/>
      <c r="H87" s="46"/>
    </row>
    <row r="88" spans="1:8">
      <c r="A88" s="23"/>
      <c r="F88" s="54"/>
    </row>
    <row r="89" spans="1:8">
      <c r="A89" s="23"/>
      <c r="F89" s="52"/>
    </row>
    <row r="90" spans="1:8">
      <c r="A90" s="23"/>
      <c r="F90" s="52"/>
    </row>
    <row r="91" spans="1:8">
      <c r="A91" s="23"/>
      <c r="F91" s="54"/>
    </row>
    <row r="93" spans="1:8">
      <c r="A93" s="23"/>
      <c r="F93" s="52"/>
      <c r="H93" s="46"/>
    </row>
  </sheetData>
  <mergeCells count="10">
    <mergeCell ref="O2:P2"/>
    <mergeCell ref="S2:T2"/>
    <mergeCell ref="B2:D2"/>
    <mergeCell ref="A79:H79"/>
    <mergeCell ref="A1:D1"/>
    <mergeCell ref="A81:D81"/>
    <mergeCell ref="K79:L79"/>
    <mergeCell ref="B7:D7"/>
    <mergeCell ref="G2:H2"/>
    <mergeCell ref="K2:L2"/>
  </mergeCells>
  <hyperlinks>
    <hyperlink ref="A1" r:id="rId1"/>
    <hyperlink ref="A81" r:id="rId2"/>
  </hyperlinks>
  <pageMargins left="0.1875" right="0.14583333333333334" top="0.60416666666666663" bottom="0.75" header="0.3" footer="0.3"/>
  <pageSetup orientation="landscape" r:id="rId3"/>
  <headerFooter>
    <oddHeader>&amp;C&amp;"Albert,Regular"&amp;14Breakeven Worksheet Template&amp;R&amp;"Arial,Bold"&amp;8&amp;K09-020RejuvenateYourRestaurant.com   ver. 1.10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9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2" sqref="B22"/>
    </sheetView>
  </sheetViews>
  <sheetFormatPr defaultColWidth="9.109375" defaultRowHeight="13.2" outlineLevelCol="1"/>
  <cols>
    <col min="1" max="1" width="28.88671875" style="4" customWidth="1"/>
    <col min="2" max="2" width="11.6640625" style="4" customWidth="1" outlineLevel="1"/>
    <col min="3" max="3" width="1.109375" style="42" customWidth="1" outlineLevel="1"/>
    <col min="4" max="4" width="9.88671875" style="4" customWidth="1" outlineLevel="1"/>
    <col min="5" max="5" width="0.5546875" style="10" customWidth="1" outlineLevel="1"/>
    <col min="6" max="6" width="10" style="4" customWidth="1"/>
    <col min="7" max="7" width="2.109375" style="4" customWidth="1"/>
    <col min="8" max="8" width="8.6640625" style="4" customWidth="1"/>
    <col min="9" max="9" width="0.5546875" style="10" customWidth="1"/>
    <col min="10" max="10" width="10" style="4" bestFit="1" customWidth="1"/>
    <col min="11" max="11" width="1.6640625" style="4" customWidth="1"/>
    <col min="12" max="12" width="9.109375" style="4" customWidth="1"/>
    <col min="13" max="13" width="0.33203125" style="10" customWidth="1"/>
    <col min="14" max="14" width="10" style="4" customWidth="1"/>
    <col min="15" max="15" width="1.44140625" style="4" customWidth="1"/>
    <col min="16" max="16" width="9.44140625" style="4" customWidth="1"/>
    <col min="17" max="17" width="0.33203125" style="4" customWidth="1"/>
    <col min="18" max="18" width="10" style="4" bestFit="1" customWidth="1"/>
    <col min="19" max="19" width="1.5546875" style="4" customWidth="1"/>
    <col min="20" max="20" width="9" style="4" customWidth="1"/>
    <col min="21" max="21" width="0.33203125" style="4" customWidth="1"/>
    <col min="22" max="22" width="10" style="4" bestFit="1" customWidth="1"/>
    <col min="23" max="23" width="1.6640625" style="4" customWidth="1"/>
    <col min="24" max="24" width="9.109375" style="4" customWidth="1"/>
    <col min="25" max="25" width="0.33203125" style="10" customWidth="1"/>
    <col min="26" max="26" width="10" style="4" bestFit="1" customWidth="1"/>
    <col min="27" max="27" width="1.6640625" style="4" customWidth="1"/>
    <col min="28" max="28" width="9.109375" style="4" customWidth="1"/>
    <col min="29" max="29" width="0.33203125" style="10" customWidth="1"/>
    <col min="30" max="30" width="10" style="4" bestFit="1" customWidth="1"/>
    <col min="31" max="31" width="1.6640625" style="4" customWidth="1"/>
    <col min="32" max="32" width="9.109375" style="4" customWidth="1"/>
    <col min="33" max="33" width="0.33203125" style="10" customWidth="1"/>
    <col min="34" max="34" width="10" style="4" bestFit="1" customWidth="1"/>
    <col min="35" max="35" width="1.6640625" style="4" customWidth="1"/>
    <col min="36" max="36" width="9.109375" style="4" customWidth="1"/>
    <col min="37" max="37" width="0.33203125" style="10" customWidth="1"/>
    <col min="38" max="38" width="10" style="4" bestFit="1" customWidth="1"/>
    <col min="39" max="39" width="1.6640625" style="4" customWidth="1"/>
    <col min="40" max="40" width="9.109375" style="4" customWidth="1"/>
    <col min="41" max="41" width="0.33203125" style="10" customWidth="1"/>
    <col min="42" max="42" width="10" style="4" bestFit="1" customWidth="1"/>
    <col min="43" max="43" width="1.6640625" style="4" customWidth="1"/>
    <col min="44" max="44" width="9.109375" style="4" customWidth="1"/>
    <col min="45" max="45" width="0.33203125" style="10" customWidth="1"/>
    <col min="46" max="46" width="10" style="4" bestFit="1" customWidth="1"/>
    <col min="47" max="47" width="1.6640625" style="4" customWidth="1"/>
    <col min="48" max="48" width="9.109375" style="4" customWidth="1"/>
    <col min="49" max="49" width="0.33203125" style="10" customWidth="1"/>
    <col min="50" max="50" width="11.109375" style="4" customWidth="1"/>
    <col min="51" max="51" width="1.6640625" style="4" customWidth="1"/>
    <col min="52" max="52" width="9.109375" style="4" customWidth="1"/>
    <col min="53" max="53" width="0.33203125" style="10" customWidth="1"/>
    <col min="54" max="54" width="11" style="4" customWidth="1"/>
    <col min="55" max="55" width="1.6640625" style="4" customWidth="1"/>
    <col min="56" max="56" width="9.109375" style="4" customWidth="1"/>
    <col min="57" max="57" width="0.33203125" style="10" customWidth="1"/>
    <col min="58" max="58" width="11.33203125" style="4" bestFit="1" customWidth="1"/>
    <col min="59" max="59" width="1.6640625" style="4" customWidth="1"/>
    <col min="60" max="60" width="9.109375" style="4" customWidth="1"/>
    <col min="61" max="61" width="0.6640625" style="10" customWidth="1"/>
    <col min="62" max="16384" width="9.109375" style="4"/>
  </cols>
  <sheetData>
    <row r="1" spans="1:61" ht="12" customHeight="1" thickBot="1">
      <c r="A1"/>
      <c r="B1" s="77" t="s">
        <v>68</v>
      </c>
      <c r="C1" s="38"/>
      <c r="D1" s="2"/>
      <c r="E1" s="9"/>
      <c r="F1" s="21"/>
      <c r="G1"/>
      <c r="H1" s="2"/>
      <c r="I1" s="9"/>
      <c r="J1" s="21"/>
      <c r="K1"/>
      <c r="L1" s="2"/>
      <c r="M1" s="9"/>
      <c r="N1" s="21"/>
      <c r="O1"/>
      <c r="P1" s="2"/>
      <c r="Q1"/>
      <c r="R1" s="21"/>
      <c r="S1"/>
      <c r="T1"/>
      <c r="V1" s="21"/>
      <c r="W1"/>
      <c r="X1" s="2"/>
      <c r="Y1" s="9"/>
      <c r="Z1" s="21"/>
      <c r="AA1"/>
      <c r="AB1" s="2"/>
      <c r="AC1" s="9"/>
      <c r="AD1" s="21"/>
      <c r="AE1"/>
      <c r="AF1" s="2"/>
      <c r="AG1" s="9"/>
      <c r="AH1" s="21"/>
      <c r="AI1"/>
      <c r="AJ1" s="2"/>
      <c r="AK1" s="9"/>
      <c r="AL1" s="21"/>
      <c r="AM1"/>
      <c r="AN1" s="2"/>
      <c r="AO1" s="9"/>
      <c r="AP1" s="21"/>
      <c r="AQ1"/>
      <c r="AR1" s="2"/>
      <c r="AS1" s="9"/>
      <c r="AT1" s="21"/>
      <c r="AU1"/>
      <c r="AV1" s="2"/>
      <c r="AW1" s="9"/>
      <c r="AX1" s="21"/>
      <c r="AY1"/>
      <c r="AZ1" s="2"/>
      <c r="BA1" s="9"/>
      <c r="BB1" s="21"/>
      <c r="BC1"/>
      <c r="BD1" s="2"/>
      <c r="BE1" s="9"/>
      <c r="BF1" s="21"/>
      <c r="BG1"/>
      <c r="BH1" s="2"/>
      <c r="BI1" s="9"/>
    </row>
    <row r="2" spans="1:61" s="139" customFormat="1" ht="31.5" customHeight="1" thickTop="1" thickBot="1">
      <c r="A2" s="85" t="s">
        <v>83</v>
      </c>
      <c r="B2" s="274" t="s">
        <v>69</v>
      </c>
      <c r="C2" s="275"/>
      <c r="D2" s="275"/>
      <c r="E2" s="81"/>
      <c r="F2" s="78">
        <v>0.05</v>
      </c>
      <c r="G2" s="272" t="s">
        <v>13</v>
      </c>
      <c r="H2" s="272"/>
      <c r="I2" s="79"/>
      <c r="J2" s="80">
        <v>0.1</v>
      </c>
      <c r="K2" s="272" t="s">
        <v>13</v>
      </c>
      <c r="L2" s="272"/>
      <c r="M2" s="79"/>
      <c r="N2" s="80">
        <v>0.11</v>
      </c>
      <c r="O2" s="272" t="s">
        <v>13</v>
      </c>
      <c r="P2" s="272"/>
      <c r="Q2" s="79" t="s">
        <v>18</v>
      </c>
      <c r="R2" s="80">
        <v>0.12</v>
      </c>
      <c r="S2" s="272" t="s">
        <v>13</v>
      </c>
      <c r="T2" s="272"/>
      <c r="U2" s="30"/>
      <c r="V2" s="80">
        <v>0.14000000000000001</v>
      </c>
      <c r="W2" s="272" t="s">
        <v>13</v>
      </c>
      <c r="X2" s="272"/>
      <c r="Y2" s="79"/>
      <c r="Z2" s="80">
        <v>0.11</v>
      </c>
      <c r="AA2" s="272" t="s">
        <v>13</v>
      </c>
      <c r="AB2" s="272"/>
      <c r="AC2" s="79"/>
      <c r="AD2" s="80">
        <v>0.05</v>
      </c>
      <c r="AE2" s="272" t="s">
        <v>13</v>
      </c>
      <c r="AF2" s="272"/>
      <c r="AG2" s="79"/>
      <c r="AH2" s="80">
        <v>0.25</v>
      </c>
      <c r="AI2" s="272" t="s">
        <v>13</v>
      </c>
      <c r="AJ2" s="272"/>
      <c r="AK2" s="79"/>
      <c r="AL2" s="80">
        <v>0.14000000000000001</v>
      </c>
      <c r="AM2" s="272" t="s">
        <v>13</v>
      </c>
      <c r="AN2" s="272"/>
      <c r="AO2" s="79"/>
      <c r="AP2" s="80">
        <v>0.03</v>
      </c>
      <c r="AQ2" s="272" t="s">
        <v>13</v>
      </c>
      <c r="AR2" s="272"/>
      <c r="AS2" s="79"/>
      <c r="AT2" s="80">
        <v>0.04</v>
      </c>
      <c r="AU2" s="272" t="s">
        <v>13</v>
      </c>
      <c r="AV2" s="272"/>
      <c r="AW2" s="79"/>
      <c r="AX2" s="80">
        <v>0.05</v>
      </c>
      <c r="AY2" s="272" t="s">
        <v>13</v>
      </c>
      <c r="AZ2" s="272"/>
      <c r="BA2" s="79"/>
      <c r="BB2" s="80">
        <v>0.05</v>
      </c>
      <c r="BC2" s="272" t="s">
        <v>13</v>
      </c>
      <c r="BD2" s="272"/>
      <c r="BE2" s="79"/>
      <c r="BF2" s="80"/>
      <c r="BG2" s="272" t="s">
        <v>13</v>
      </c>
      <c r="BH2" s="272"/>
      <c r="BI2" s="79"/>
    </row>
    <row r="3" spans="1:61" customFormat="1" ht="44.25" customHeight="1" thickTop="1">
      <c r="A3" s="153" t="s">
        <v>62</v>
      </c>
      <c r="B3" s="227"/>
      <c r="C3" s="228"/>
      <c r="D3" s="229"/>
      <c r="E3" s="82"/>
      <c r="F3" s="226" t="s">
        <v>94</v>
      </c>
      <c r="G3" s="149"/>
      <c r="H3" s="150" t="s">
        <v>5</v>
      </c>
      <c r="I3" s="151"/>
      <c r="J3" s="226" t="s">
        <v>95</v>
      </c>
      <c r="K3" s="149"/>
      <c r="L3" s="150" t="s">
        <v>5</v>
      </c>
      <c r="M3" s="151"/>
      <c r="N3" s="226" t="s">
        <v>96</v>
      </c>
      <c r="O3" s="149"/>
      <c r="P3" s="150" t="s">
        <v>5</v>
      </c>
      <c r="Q3" s="152"/>
      <c r="R3" s="226" t="s">
        <v>97</v>
      </c>
      <c r="S3" s="149"/>
      <c r="T3" s="150" t="s">
        <v>5</v>
      </c>
      <c r="U3" s="25"/>
      <c r="V3" s="226" t="s">
        <v>98</v>
      </c>
      <c r="W3" s="149"/>
      <c r="X3" s="150" t="s">
        <v>5</v>
      </c>
      <c r="Y3" s="151"/>
      <c r="Z3" s="226" t="s">
        <v>99</v>
      </c>
      <c r="AA3" s="149"/>
      <c r="AB3" s="150" t="s">
        <v>5</v>
      </c>
      <c r="AC3" s="151"/>
      <c r="AD3" s="226" t="s">
        <v>100</v>
      </c>
      <c r="AE3" s="149"/>
      <c r="AF3" s="150" t="s">
        <v>5</v>
      </c>
      <c r="AG3" s="151"/>
      <c r="AH3" s="226" t="s">
        <v>101</v>
      </c>
      <c r="AI3" s="149"/>
      <c r="AJ3" s="150" t="s">
        <v>5</v>
      </c>
      <c r="AK3" s="151"/>
      <c r="AL3" s="226" t="s">
        <v>102</v>
      </c>
      <c r="AM3" s="149"/>
      <c r="AN3" s="150" t="s">
        <v>5</v>
      </c>
      <c r="AO3" s="151"/>
      <c r="AP3" s="226" t="s">
        <v>103</v>
      </c>
      <c r="AQ3" s="149"/>
      <c r="AR3" s="150" t="s">
        <v>5</v>
      </c>
      <c r="AS3" s="151"/>
      <c r="AT3" s="226" t="s">
        <v>104</v>
      </c>
      <c r="AU3" s="149"/>
      <c r="AV3" s="150" t="s">
        <v>5</v>
      </c>
      <c r="AW3" s="151"/>
      <c r="AX3" s="226" t="s">
        <v>105</v>
      </c>
      <c r="AY3" s="149"/>
      <c r="AZ3" s="150" t="s">
        <v>5</v>
      </c>
      <c r="BA3" s="151"/>
      <c r="BB3" s="226" t="s">
        <v>106</v>
      </c>
      <c r="BC3" s="149"/>
      <c r="BD3" s="150" t="s">
        <v>5</v>
      </c>
      <c r="BE3" s="151"/>
      <c r="BF3" s="148" t="s">
        <v>78</v>
      </c>
      <c r="BG3" s="149"/>
      <c r="BH3" s="150" t="s">
        <v>5</v>
      </c>
      <c r="BI3" s="151"/>
    </row>
    <row r="4" spans="1:61" customFormat="1" ht="5.25" customHeight="1" thickBot="1">
      <c r="A4" s="154"/>
      <c r="B4" s="251"/>
      <c r="C4" s="243"/>
      <c r="D4" s="244"/>
      <c r="E4" s="82"/>
      <c r="F4" s="246"/>
      <c r="G4" s="246"/>
      <c r="H4" s="247"/>
      <c r="I4" s="245"/>
      <c r="J4" s="246"/>
      <c r="K4" s="246"/>
      <c r="L4" s="247"/>
      <c r="M4" s="245"/>
      <c r="N4" s="248"/>
      <c r="O4" s="246"/>
      <c r="P4" s="247"/>
      <c r="Q4" s="246"/>
      <c r="R4" s="246"/>
      <c r="S4" s="246"/>
      <c r="T4" s="247"/>
      <c r="U4" s="246"/>
      <c r="V4" s="246"/>
      <c r="W4" s="246"/>
      <c r="X4" s="247"/>
      <c r="Y4" s="245"/>
      <c r="Z4" s="246"/>
      <c r="AA4" s="246"/>
      <c r="AB4" s="247"/>
      <c r="AC4" s="245"/>
      <c r="AD4" s="246"/>
      <c r="AE4" s="246"/>
      <c r="AF4" s="247"/>
      <c r="AG4" s="245"/>
      <c r="AH4" s="246"/>
      <c r="AI4" s="246"/>
      <c r="AJ4" s="247"/>
      <c r="AK4" s="245"/>
      <c r="AL4" s="246"/>
      <c r="AM4" s="246"/>
      <c r="AN4" s="247"/>
      <c r="AO4" s="245"/>
      <c r="AP4" s="246"/>
      <c r="AQ4" s="246"/>
      <c r="AR4" s="247"/>
      <c r="AS4" s="245"/>
      <c r="AT4" s="246"/>
      <c r="AU4" s="246"/>
      <c r="AV4" s="247"/>
      <c r="AW4" s="245"/>
      <c r="AX4" s="246"/>
      <c r="AY4" s="246"/>
      <c r="AZ4" s="247"/>
      <c r="BA4" s="245"/>
      <c r="BB4" s="246"/>
      <c r="BC4" s="246"/>
      <c r="BD4" s="247"/>
      <c r="BE4" s="245"/>
      <c r="BF4" s="246"/>
      <c r="BG4" s="246"/>
      <c r="BH4" s="247"/>
      <c r="BI4" s="24"/>
    </row>
    <row r="5" spans="1:61" s="139" customFormat="1" ht="21" customHeight="1" thickTop="1">
      <c r="A5" s="249" t="s">
        <v>31</v>
      </c>
      <c r="B5" s="232">
        <f>'Sample Breakeven '!B5</f>
        <v>77903.861308116655</v>
      </c>
      <c r="C5" s="233"/>
      <c r="D5" s="234">
        <v>1</v>
      </c>
      <c r="E5" s="82"/>
      <c r="F5" s="181">
        <f>$B$5*(1+F2)</f>
        <v>81799.054373522493</v>
      </c>
      <c r="H5" s="182">
        <v>1</v>
      </c>
      <c r="I5" s="183"/>
      <c r="J5" s="181">
        <f>$B$5*(1+J2)</f>
        <v>85694.247438928331</v>
      </c>
      <c r="L5" s="182">
        <v>1</v>
      </c>
      <c r="M5" s="183"/>
      <c r="N5" s="181">
        <f>$B$5*(1+N2)</f>
        <v>86473.286052009498</v>
      </c>
      <c r="P5" s="182">
        <v>1</v>
      </c>
      <c r="Q5" s="111"/>
      <c r="R5" s="181">
        <f>$B$5*(1+R2)</f>
        <v>87252.324665090666</v>
      </c>
      <c r="T5" s="182">
        <v>1</v>
      </c>
      <c r="U5" s="111"/>
      <c r="V5" s="181">
        <f>$B$5*(1+V2)</f>
        <v>88810.401891253001</v>
      </c>
      <c r="X5" s="182">
        <v>1</v>
      </c>
      <c r="Y5" s="183"/>
      <c r="Z5" s="181">
        <f>$B$5*(1+Z2)</f>
        <v>86473.286052009498</v>
      </c>
      <c r="AB5" s="182">
        <v>1</v>
      </c>
      <c r="AC5" s="183"/>
      <c r="AD5" s="181">
        <f>$B$5*(1+AD2)</f>
        <v>81799.054373522493</v>
      </c>
      <c r="AF5" s="182">
        <v>1</v>
      </c>
      <c r="AG5" s="183"/>
      <c r="AH5" s="181">
        <f>$B$5*(1+AH2)</f>
        <v>97379.826635145815</v>
      </c>
      <c r="AJ5" s="182">
        <v>1</v>
      </c>
      <c r="AK5" s="183"/>
      <c r="AL5" s="181">
        <f>$B$5*(1+AL2)</f>
        <v>88810.401891253001</v>
      </c>
      <c r="AN5" s="182">
        <v>1</v>
      </c>
      <c r="AO5" s="183"/>
      <c r="AP5" s="181">
        <f>$B$5*(1+AP2)</f>
        <v>80240.977147360158</v>
      </c>
      <c r="AR5" s="182">
        <v>1</v>
      </c>
      <c r="AS5" s="183"/>
      <c r="AT5" s="181">
        <f>$B$5*(1+AT2)</f>
        <v>81020.015760441325</v>
      </c>
      <c r="AV5" s="182">
        <v>1</v>
      </c>
      <c r="AW5" s="183"/>
      <c r="AX5" s="181">
        <f>$B$5*(1+AX2)</f>
        <v>81799.054373522493</v>
      </c>
      <c r="AZ5" s="182">
        <v>1</v>
      </c>
      <c r="BA5" s="183"/>
      <c r="BB5" s="181">
        <f>$B$5*(1+BB2)</f>
        <v>81799.054373522493</v>
      </c>
      <c r="BD5" s="182">
        <v>1</v>
      </c>
      <c r="BE5" s="183"/>
      <c r="BF5" s="181">
        <f>+F5+J5+N5+R5+V5+Z5+AD5+AH5+AL5+AP5+AT5+AX5+BB5</f>
        <v>1109350.9850275812</v>
      </c>
      <c r="BH5" s="182">
        <v>1</v>
      </c>
      <c r="BI5" s="183"/>
    </row>
    <row r="6" spans="1:61" s="139" customFormat="1" ht="21.75" customHeight="1">
      <c r="A6" s="250" t="s">
        <v>75</v>
      </c>
      <c r="B6" s="232">
        <f>'Sample Breakeven '!B6</f>
        <v>18117.177048399222</v>
      </c>
      <c r="C6" s="235"/>
      <c r="D6" s="236"/>
      <c r="E6" s="184"/>
      <c r="F6" s="185">
        <f>F5/4</f>
        <v>20449.763593380623</v>
      </c>
      <c r="G6" s="186"/>
      <c r="H6" s="187"/>
      <c r="I6" s="188"/>
      <c r="J6" s="185">
        <f>J5/4</f>
        <v>21423.561859732083</v>
      </c>
      <c r="K6" s="186"/>
      <c r="L6" s="187"/>
      <c r="M6" s="188"/>
      <c r="N6" s="185">
        <f>N5/4</f>
        <v>21618.321513002375</v>
      </c>
      <c r="O6" s="186"/>
      <c r="P6" s="187"/>
      <c r="Q6" s="189"/>
      <c r="R6" s="185">
        <f>R5/4</f>
        <v>21813.081166272666</v>
      </c>
      <c r="S6" s="186"/>
      <c r="T6" s="187"/>
      <c r="U6" s="111"/>
      <c r="V6" s="185">
        <f>V5/4</f>
        <v>22202.60047281325</v>
      </c>
      <c r="W6" s="186"/>
      <c r="X6" s="187"/>
      <c r="Y6" s="188"/>
      <c r="Z6" s="185">
        <f>Z5/4</f>
        <v>21618.321513002375</v>
      </c>
      <c r="AA6" s="186"/>
      <c r="AB6" s="187"/>
      <c r="AC6" s="188"/>
      <c r="AD6" s="185">
        <f>AD5/4</f>
        <v>20449.763593380623</v>
      </c>
      <c r="AE6" s="186"/>
      <c r="AF6" s="187"/>
      <c r="AG6" s="188"/>
      <c r="AH6" s="185">
        <f>AH5/4</f>
        <v>24344.956658786454</v>
      </c>
      <c r="AI6" s="186"/>
      <c r="AJ6" s="187"/>
      <c r="AK6" s="188"/>
      <c r="AL6" s="185">
        <f>AL5/4</f>
        <v>22202.60047281325</v>
      </c>
      <c r="AM6" s="186"/>
      <c r="AN6" s="187"/>
      <c r="AO6" s="188"/>
      <c r="AP6" s="185">
        <f>AP5/4</f>
        <v>20060.244286840039</v>
      </c>
      <c r="AQ6" s="186"/>
      <c r="AR6" s="187"/>
      <c r="AS6" s="188"/>
      <c r="AT6" s="185">
        <f>AT5/4</f>
        <v>20255.003940110331</v>
      </c>
      <c r="AU6" s="186"/>
      <c r="AV6" s="187"/>
      <c r="AW6" s="188"/>
      <c r="AX6" s="185">
        <f>AX5/4</f>
        <v>20449.763593380623</v>
      </c>
      <c r="AY6" s="186"/>
      <c r="AZ6" s="187"/>
      <c r="BA6" s="188"/>
      <c r="BB6" s="185">
        <f>BB5/4</f>
        <v>20449.763593380623</v>
      </c>
      <c r="BC6" s="186"/>
      <c r="BD6" s="187"/>
      <c r="BE6" s="188"/>
      <c r="BF6" s="185">
        <f>BF5/4/13</f>
        <v>21333.672788991946</v>
      </c>
      <c r="BG6" s="186"/>
      <c r="BH6" s="187"/>
      <c r="BI6" s="188"/>
    </row>
    <row r="7" spans="1:61" customFormat="1" ht="19.5" customHeight="1">
      <c r="A7" s="31" t="s">
        <v>19</v>
      </c>
      <c r="B7" s="1"/>
      <c r="C7" s="1"/>
      <c r="D7" s="1"/>
      <c r="E7" s="83"/>
      <c r="F7" s="3">
        <f>F6/H7</f>
        <v>951.1517950409592</v>
      </c>
      <c r="G7" s="138" t="s">
        <v>61</v>
      </c>
      <c r="H7" s="129">
        <v>21.5</v>
      </c>
      <c r="I7" s="32"/>
      <c r="J7" s="3">
        <f>J6/L7</f>
        <v>996.44473766195733</v>
      </c>
      <c r="K7" s="138" t="s">
        <v>61</v>
      </c>
      <c r="L7" s="129">
        <v>21.5</v>
      </c>
      <c r="M7" s="32"/>
      <c r="N7" s="3">
        <f>N6/P7</f>
        <v>1005.503326186157</v>
      </c>
      <c r="O7" s="138" t="s">
        <v>61</v>
      </c>
      <c r="P7" s="129">
        <v>21.5</v>
      </c>
      <c r="Q7" s="33"/>
      <c r="R7" s="3">
        <f>R6/T7</f>
        <v>1014.5619147103566</v>
      </c>
      <c r="S7" s="138" t="s">
        <v>61</v>
      </c>
      <c r="T7" s="129">
        <v>21.5</v>
      </c>
      <c r="U7" s="25"/>
      <c r="V7" s="3">
        <f>V6/X7</f>
        <v>1032.6790917587559</v>
      </c>
      <c r="W7" s="138" t="s">
        <v>61</v>
      </c>
      <c r="X7" s="129">
        <v>21.5</v>
      </c>
      <c r="Y7" s="32"/>
      <c r="Z7" s="3">
        <f>Z6/AB7</f>
        <v>1005.503326186157</v>
      </c>
      <c r="AA7" s="138" t="s">
        <v>61</v>
      </c>
      <c r="AB7" s="129">
        <v>21.5</v>
      </c>
      <c r="AC7" s="32"/>
      <c r="AD7" s="3">
        <f>AD6/AF7</f>
        <v>951.1517950409592</v>
      </c>
      <c r="AE7" s="138" t="s">
        <v>61</v>
      </c>
      <c r="AF7" s="129">
        <v>21.5</v>
      </c>
      <c r="AG7" s="32"/>
      <c r="AH7" s="3">
        <f>AH6/AJ7</f>
        <v>1132.3235655249514</v>
      </c>
      <c r="AI7" s="138" t="s">
        <v>61</v>
      </c>
      <c r="AJ7" s="129">
        <v>21.5</v>
      </c>
      <c r="AK7" s="32"/>
      <c r="AL7" s="3">
        <f>AL6/AN7</f>
        <v>1032.6790917587559</v>
      </c>
      <c r="AM7" s="138" t="s">
        <v>61</v>
      </c>
      <c r="AN7" s="129">
        <v>21.5</v>
      </c>
      <c r="AO7" s="32"/>
      <c r="AP7" s="3">
        <f>AP6/AR7</f>
        <v>933.03461799256002</v>
      </c>
      <c r="AQ7" s="138" t="s">
        <v>61</v>
      </c>
      <c r="AR7" s="129">
        <v>21.5</v>
      </c>
      <c r="AS7" s="32"/>
      <c r="AT7" s="3">
        <f>AT6/AV7</f>
        <v>942.09320651675955</v>
      </c>
      <c r="AU7" s="138" t="s">
        <v>61</v>
      </c>
      <c r="AV7" s="129">
        <v>21.5</v>
      </c>
      <c r="AW7" s="32"/>
      <c r="AX7" s="3">
        <f>AX6/AZ7</f>
        <v>951.1517950409592</v>
      </c>
      <c r="AY7" s="138" t="s">
        <v>61</v>
      </c>
      <c r="AZ7" s="129">
        <v>21.5</v>
      </c>
      <c r="BA7" s="32"/>
      <c r="BB7" s="3">
        <f>BB6/BD7</f>
        <v>951.1517950409592</v>
      </c>
      <c r="BC7" s="138" t="s">
        <v>61</v>
      </c>
      <c r="BD7" s="129">
        <v>21.5</v>
      </c>
      <c r="BE7" s="32"/>
      <c r="BF7" s="3">
        <f>BF6/BH7</f>
        <v>992.26385065078819</v>
      </c>
      <c r="BG7" s="138" t="s">
        <v>61</v>
      </c>
      <c r="BH7" s="129">
        <v>21.5</v>
      </c>
      <c r="BI7" s="32"/>
    </row>
    <row r="8" spans="1:61" s="139" customFormat="1" ht="11.25" customHeight="1">
      <c r="A8" s="164" t="s">
        <v>79</v>
      </c>
      <c r="B8" s="117"/>
      <c r="C8" s="118"/>
      <c r="D8" s="119"/>
      <c r="E8" s="83"/>
      <c r="F8" s="121"/>
      <c r="G8" s="121"/>
      <c r="H8" s="119"/>
      <c r="I8" s="120"/>
      <c r="J8" s="164" t="s">
        <v>79</v>
      </c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  <c r="V8" s="164" t="s">
        <v>79</v>
      </c>
      <c r="W8" s="121"/>
      <c r="X8" s="119"/>
      <c r="Y8" s="120"/>
      <c r="Z8" s="121"/>
      <c r="AA8" s="121"/>
      <c r="AB8" s="119"/>
      <c r="AC8" s="120"/>
      <c r="AD8" s="121"/>
      <c r="AE8" s="121"/>
      <c r="AF8" s="119"/>
      <c r="AG8" s="120"/>
      <c r="AH8" s="121"/>
      <c r="AI8" s="121"/>
      <c r="AJ8" s="119"/>
      <c r="AK8" s="120"/>
      <c r="AL8" s="121"/>
      <c r="AM8" s="121"/>
      <c r="AN8" s="119"/>
      <c r="AO8" s="120"/>
      <c r="AP8" s="121"/>
      <c r="AQ8" s="121"/>
      <c r="AR8" s="119"/>
      <c r="AS8" s="120"/>
      <c r="AT8" s="121"/>
      <c r="AU8" s="121"/>
      <c r="AV8" s="119"/>
      <c r="AW8" s="120"/>
      <c r="AX8" s="121"/>
      <c r="AY8" s="121"/>
      <c r="AZ8" s="119"/>
      <c r="BA8" s="120"/>
      <c r="BB8" s="121"/>
      <c r="BC8" s="121"/>
      <c r="BD8" s="119"/>
      <c r="BE8" s="120"/>
      <c r="BF8" s="121"/>
      <c r="BG8" s="121"/>
      <c r="BH8" s="119"/>
      <c r="BI8" s="120"/>
    </row>
    <row r="9" spans="1:61" customFormat="1" ht="13.5" customHeight="1">
      <c r="A9" s="276" t="s">
        <v>0</v>
      </c>
      <c r="B9" s="276"/>
      <c r="C9" s="276"/>
      <c r="D9" s="276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  <c r="V9" s="11"/>
      <c r="W9" s="11"/>
      <c r="X9" s="16"/>
      <c r="Y9" s="24"/>
      <c r="Z9" s="11"/>
      <c r="AA9" s="11"/>
      <c r="AB9" s="16"/>
      <c r="AC9" s="24"/>
      <c r="AD9" s="11"/>
      <c r="AE9" s="11"/>
      <c r="AF9" s="16"/>
      <c r="AG9" s="24"/>
      <c r="AH9" s="11"/>
      <c r="AI9" s="11"/>
      <c r="AJ9" s="16"/>
      <c r="AK9" s="24"/>
      <c r="AL9" s="11"/>
      <c r="AM9" s="11"/>
      <c r="AN9" s="16"/>
      <c r="AO9" s="24"/>
      <c r="AP9" s="11"/>
      <c r="AQ9" s="11"/>
      <c r="AR9" s="16"/>
      <c r="AS9" s="24"/>
      <c r="AT9" s="11"/>
      <c r="AU9" s="11"/>
      <c r="AV9" s="16"/>
      <c r="AW9" s="24"/>
      <c r="AX9" s="11"/>
      <c r="AY9" s="11"/>
      <c r="AZ9" s="16"/>
      <c r="BA9" s="24"/>
      <c r="BB9" s="11"/>
      <c r="BC9" s="11"/>
      <c r="BD9" s="16"/>
      <c r="BE9" s="24"/>
      <c r="BF9" s="11"/>
      <c r="BG9" s="11"/>
      <c r="BH9" s="16"/>
      <c r="BI9" s="24"/>
    </row>
    <row r="10" spans="1:61" customFormat="1" ht="13.8">
      <c r="A10" s="22" t="s">
        <v>72</v>
      </c>
      <c r="B10" s="165"/>
      <c r="C10" s="43" t="s">
        <v>35</v>
      </c>
      <c r="D10" s="141">
        <f>'Sample Breakeven '!D10</f>
        <v>0.24</v>
      </c>
      <c r="E10" s="83"/>
      <c r="F10" s="14">
        <f>H10*F$5</f>
        <v>19631.773049645399</v>
      </c>
      <c r="H10" s="15">
        <f>D10</f>
        <v>0.24</v>
      </c>
      <c r="I10" s="24"/>
      <c r="J10" s="14">
        <f>L10*J$5</f>
        <v>20566.619385342798</v>
      </c>
      <c r="L10" s="15">
        <f>H10</f>
        <v>0.24</v>
      </c>
      <c r="M10" s="24"/>
      <c r="N10" s="14">
        <f>P10*N$5</f>
        <v>20753.588652482278</v>
      </c>
      <c r="P10" s="15">
        <f>L10</f>
        <v>0.24</v>
      </c>
      <c r="Q10" s="25"/>
      <c r="R10" s="14">
        <f>T10*R$5</f>
        <v>20940.557919621759</v>
      </c>
      <c r="T10" s="15">
        <f>P10</f>
        <v>0.24</v>
      </c>
      <c r="U10" s="25"/>
      <c r="V10" s="14">
        <f>X10*V$5</f>
        <v>21314.49645390072</v>
      </c>
      <c r="X10" s="15">
        <f>T10</f>
        <v>0.24</v>
      </c>
      <c r="Y10" s="24"/>
      <c r="Z10" s="14">
        <f>AB10*Z$5</f>
        <v>20753.588652482278</v>
      </c>
      <c r="AB10" s="15">
        <f>X10</f>
        <v>0.24</v>
      </c>
      <c r="AC10" s="24"/>
      <c r="AD10" s="14">
        <f>AF10*AD$5</f>
        <v>19631.773049645399</v>
      </c>
      <c r="AF10" s="15">
        <f>AB10</f>
        <v>0.24</v>
      </c>
      <c r="AG10" s="24"/>
      <c r="AH10" s="14">
        <f>AJ10*AH$5</f>
        <v>23371.158392434994</v>
      </c>
      <c r="AJ10" s="15">
        <f>AF10</f>
        <v>0.24</v>
      </c>
      <c r="AK10" s="24"/>
      <c r="AL10" s="14">
        <f>AN10*AL$5</f>
        <v>21314.49645390072</v>
      </c>
      <c r="AN10" s="15">
        <f>AJ10</f>
        <v>0.24</v>
      </c>
      <c r="AO10" s="24"/>
      <c r="AP10" s="14">
        <f>AR10*AP$5</f>
        <v>19257.834515366438</v>
      </c>
      <c r="AR10" s="15">
        <f>AN10</f>
        <v>0.24</v>
      </c>
      <c r="AS10" s="24"/>
      <c r="AT10" s="14">
        <f>AV10*AT$5</f>
        <v>19444.803782505918</v>
      </c>
      <c r="AV10" s="15">
        <f>AR10</f>
        <v>0.24</v>
      </c>
      <c r="AW10" s="24"/>
      <c r="AX10" s="14">
        <f>AZ10*AX$5</f>
        <v>19631.773049645399</v>
      </c>
      <c r="AZ10" s="15">
        <f>AR10</f>
        <v>0.24</v>
      </c>
      <c r="BA10" s="24"/>
      <c r="BB10" s="14">
        <f>BD10*BB$5</f>
        <v>19631.773049645399</v>
      </c>
      <c r="BD10" s="15">
        <f>AV10</f>
        <v>0.24</v>
      </c>
      <c r="BE10" s="24"/>
      <c r="BF10" s="14">
        <f>BH10*BF$5</f>
        <v>266244.23640661949</v>
      </c>
      <c r="BH10" s="15">
        <f>BD10</f>
        <v>0.24</v>
      </c>
      <c r="BI10" s="24"/>
    </row>
    <row r="11" spans="1:61" customFormat="1" ht="13.8">
      <c r="A11" s="22" t="str">
        <f>'Sample Breakeven '!A11</f>
        <v>Beer &amp; Wine Cost</v>
      </c>
      <c r="B11" s="165"/>
      <c r="C11" s="43" t="s">
        <v>35</v>
      </c>
      <c r="D11" s="141">
        <f>'Sample Breakeven '!D11</f>
        <v>2.5000000000000001E-2</v>
      </c>
      <c r="E11" s="83"/>
      <c r="F11" s="14">
        <f>H11*F$5</f>
        <v>2044.9763593380624</v>
      </c>
      <c r="H11" s="15">
        <f>D11</f>
        <v>2.5000000000000001E-2</v>
      </c>
      <c r="I11" s="24"/>
      <c r="J11" s="14">
        <f>L11*J$5</f>
        <v>2142.3561859732085</v>
      </c>
      <c r="L11" s="15">
        <f>H11</f>
        <v>2.5000000000000001E-2</v>
      </c>
      <c r="M11" s="24"/>
      <c r="N11" s="14">
        <f>P11*N$5</f>
        <v>2161.8321513002375</v>
      </c>
      <c r="P11" s="15">
        <f>L11</f>
        <v>2.5000000000000001E-2</v>
      </c>
      <c r="Q11" s="25"/>
      <c r="R11" s="14">
        <f>T11*R$5</f>
        <v>2181.3081166272668</v>
      </c>
      <c r="T11" s="15">
        <f>P11</f>
        <v>2.5000000000000001E-2</v>
      </c>
      <c r="U11" s="25"/>
      <c r="V11" s="14">
        <f>X11*V$5</f>
        <v>2220.2600472813251</v>
      </c>
      <c r="X11" s="15">
        <f>T11</f>
        <v>2.5000000000000001E-2</v>
      </c>
      <c r="Y11" s="24"/>
      <c r="Z11" s="14">
        <f>AB11*Z$5</f>
        <v>2161.8321513002375</v>
      </c>
      <c r="AB11" s="15">
        <f>X11</f>
        <v>2.5000000000000001E-2</v>
      </c>
      <c r="AC11" s="24"/>
      <c r="AD11" s="14">
        <f>AF11*AD$5</f>
        <v>2044.9763593380624</v>
      </c>
      <c r="AF11" s="15">
        <f>AB11</f>
        <v>2.5000000000000001E-2</v>
      </c>
      <c r="AG11" s="24"/>
      <c r="AH11" s="14">
        <f>AJ11*AH$5</f>
        <v>2434.4956658786455</v>
      </c>
      <c r="AJ11" s="15">
        <f>AF11</f>
        <v>2.5000000000000001E-2</v>
      </c>
      <c r="AK11" s="24"/>
      <c r="AL11" s="14">
        <f>AN11*AL$5</f>
        <v>2220.2600472813251</v>
      </c>
      <c r="AN11" s="15">
        <f>AJ11</f>
        <v>2.5000000000000001E-2</v>
      </c>
      <c r="AO11" s="24"/>
      <c r="AP11" s="14">
        <f>AR11*AP$5</f>
        <v>2006.0244286840041</v>
      </c>
      <c r="AR11" s="15">
        <f>AN11</f>
        <v>2.5000000000000001E-2</v>
      </c>
      <c r="AS11" s="24"/>
      <c r="AT11" s="14">
        <f>AV11*AT$5</f>
        <v>2025.5003940110332</v>
      </c>
      <c r="AV11" s="15">
        <f>AR11</f>
        <v>2.5000000000000001E-2</v>
      </c>
      <c r="AW11" s="24"/>
      <c r="AX11" s="14">
        <f>AZ11*AX$5</f>
        <v>2044.9763593380624</v>
      </c>
      <c r="AZ11" s="15">
        <f>AR11</f>
        <v>2.5000000000000001E-2</v>
      </c>
      <c r="BA11" s="24"/>
      <c r="BB11" s="14">
        <f>BD11*BB$5</f>
        <v>2044.9763593380624</v>
      </c>
      <c r="BD11" s="15">
        <f>AV11</f>
        <v>2.5000000000000001E-2</v>
      </c>
      <c r="BE11" s="24"/>
      <c r="BF11" s="14">
        <f>BH11*BF$5</f>
        <v>27733.774625689533</v>
      </c>
      <c r="BH11" s="15">
        <f>BD11</f>
        <v>2.5000000000000001E-2</v>
      </c>
      <c r="BI11" s="24"/>
    </row>
    <row r="12" spans="1:61" customFormat="1" ht="13.8">
      <c r="A12" s="22" t="str">
        <f>'Sample Breakeven '!A12</f>
        <v>Alcohol Cost (for bars)</v>
      </c>
      <c r="B12" s="165"/>
      <c r="C12" s="43" t="s">
        <v>35</v>
      </c>
      <c r="D12" s="141">
        <f>'Sample Breakeven '!D12</f>
        <v>0.03</v>
      </c>
      <c r="E12" s="83"/>
      <c r="F12" s="14">
        <f>H12*F$5</f>
        <v>2453.9716312056748</v>
      </c>
      <c r="H12" s="15">
        <f>D12</f>
        <v>0.03</v>
      </c>
      <c r="I12" s="24"/>
      <c r="J12" s="14">
        <f>L12*J$5</f>
        <v>2570.8274231678497</v>
      </c>
      <c r="L12" s="15">
        <f>H12</f>
        <v>0.03</v>
      </c>
      <c r="M12" s="24"/>
      <c r="N12" s="14">
        <f>P12*N$5</f>
        <v>2594.1985815602848</v>
      </c>
      <c r="P12" s="15">
        <f>L12</f>
        <v>0.03</v>
      </c>
      <c r="Q12" s="25"/>
      <c r="R12" s="14">
        <f>T12*R$5</f>
        <v>2617.5697399527198</v>
      </c>
      <c r="T12" s="15">
        <f>P12</f>
        <v>0.03</v>
      </c>
      <c r="U12" s="25"/>
      <c r="V12" s="14">
        <f>X12*V$5</f>
        <v>2664.31205673759</v>
      </c>
      <c r="X12" s="15">
        <f>T12</f>
        <v>0.03</v>
      </c>
      <c r="Y12" s="24"/>
      <c r="Z12" s="14">
        <f>AB12*Z$5</f>
        <v>2594.1985815602848</v>
      </c>
      <c r="AB12" s="15">
        <f>X12</f>
        <v>0.03</v>
      </c>
      <c r="AC12" s="24"/>
      <c r="AD12" s="14">
        <f>AF12*AD$5</f>
        <v>2453.9716312056748</v>
      </c>
      <c r="AF12" s="15">
        <f>AB12</f>
        <v>0.03</v>
      </c>
      <c r="AG12" s="24"/>
      <c r="AH12" s="14">
        <f>AJ12*AH$5</f>
        <v>2921.3947990543743</v>
      </c>
      <c r="AJ12" s="15">
        <f>AF12</f>
        <v>0.03</v>
      </c>
      <c r="AK12" s="24"/>
      <c r="AL12" s="14">
        <f>AN12*AL$5</f>
        <v>2664.31205673759</v>
      </c>
      <c r="AN12" s="15">
        <f>AJ12</f>
        <v>0.03</v>
      </c>
      <c r="AO12" s="24"/>
      <c r="AP12" s="14">
        <f>AR12*AP$5</f>
        <v>2407.2293144208047</v>
      </c>
      <c r="AR12" s="15">
        <f>AN12</f>
        <v>0.03</v>
      </c>
      <c r="AS12" s="24"/>
      <c r="AT12" s="14">
        <f>AV12*AT$5</f>
        <v>2430.6004728132398</v>
      </c>
      <c r="AV12" s="15">
        <f>AR12</f>
        <v>0.03</v>
      </c>
      <c r="AW12" s="24"/>
      <c r="AX12" s="14">
        <f>AZ12*AX$5</f>
        <v>2453.9716312056748</v>
      </c>
      <c r="AZ12" s="15">
        <f>AR12</f>
        <v>0.03</v>
      </c>
      <c r="BA12" s="24"/>
      <c r="BB12" s="14">
        <f>BD12*BB$5</f>
        <v>2453.9716312056748</v>
      </c>
      <c r="BD12" s="15">
        <f>AV12</f>
        <v>0.03</v>
      </c>
      <c r="BE12" s="24"/>
      <c r="BF12" s="14">
        <f>BH12*BF$5</f>
        <v>33280.529550827436</v>
      </c>
      <c r="BH12" s="15">
        <f>BD12</f>
        <v>0.03</v>
      </c>
      <c r="BI12" s="24"/>
    </row>
    <row r="13" spans="1:61" customFormat="1" ht="13.8">
      <c r="A13" s="22" t="s">
        <v>73</v>
      </c>
      <c r="B13" s="165"/>
      <c r="C13" s="43"/>
      <c r="D13" s="141">
        <f>'Sample Breakeven '!D13</f>
        <v>0.04</v>
      </c>
      <c r="E13" s="83"/>
      <c r="F13" s="14">
        <f>H13*F$5</f>
        <v>3271.9621749408998</v>
      </c>
      <c r="H13" s="15">
        <f>D13</f>
        <v>0.04</v>
      </c>
      <c r="I13" s="24"/>
      <c r="J13" s="14">
        <f>L13*J$5</f>
        <v>3427.7698975571334</v>
      </c>
      <c r="L13" s="15">
        <f>H13</f>
        <v>0.04</v>
      </c>
      <c r="M13" s="24"/>
      <c r="N13" s="14">
        <f>P13*N$5</f>
        <v>3458.9314420803798</v>
      </c>
      <c r="P13" s="15">
        <f>L13</f>
        <v>0.04</v>
      </c>
      <c r="Q13" s="25"/>
      <c r="R13" s="14">
        <f>T13*R$5</f>
        <v>3490.0929866036267</v>
      </c>
      <c r="T13" s="15">
        <f>P13</f>
        <v>0.04</v>
      </c>
      <c r="U13" s="25"/>
      <c r="V13" s="14">
        <f>X13*V$5</f>
        <v>3552.4160756501201</v>
      </c>
      <c r="X13" s="15">
        <f>T13</f>
        <v>0.04</v>
      </c>
      <c r="Y13" s="24"/>
      <c r="Z13" s="14">
        <f>AB13*Z$5</f>
        <v>3458.9314420803798</v>
      </c>
      <c r="AB13" s="15">
        <f>X13</f>
        <v>0.04</v>
      </c>
      <c r="AC13" s="24"/>
      <c r="AD13" s="14">
        <f>AF13*AD$5</f>
        <v>3271.9621749408998</v>
      </c>
      <c r="AF13" s="15">
        <f>AB13</f>
        <v>0.04</v>
      </c>
      <c r="AG13" s="24"/>
      <c r="AH13" s="14">
        <f>AJ13*AH$5</f>
        <v>3895.1930654058328</v>
      </c>
      <c r="AJ13" s="15">
        <f>AF13</f>
        <v>0.04</v>
      </c>
      <c r="AK13" s="24"/>
      <c r="AL13" s="14">
        <f>AN13*AL$5</f>
        <v>3552.4160756501201</v>
      </c>
      <c r="AN13" s="15">
        <f>AJ13</f>
        <v>0.04</v>
      </c>
      <c r="AO13" s="24"/>
      <c r="AP13" s="14">
        <f>AR13*AP$5</f>
        <v>3209.6390858944064</v>
      </c>
      <c r="AR13" s="15">
        <f>AN13</f>
        <v>0.04</v>
      </c>
      <c r="AS13" s="24"/>
      <c r="AT13" s="14">
        <f>AV13*AT$5</f>
        <v>3240.8006304176529</v>
      </c>
      <c r="AV13" s="15">
        <f>AR13</f>
        <v>0.04</v>
      </c>
      <c r="AW13" s="24"/>
      <c r="AX13" s="14">
        <f>AZ13*AX$5</f>
        <v>3271.9621749408998</v>
      </c>
      <c r="AZ13" s="15">
        <f>AR13</f>
        <v>0.04</v>
      </c>
      <c r="BA13" s="24"/>
      <c r="BB13" s="14">
        <f>BD13*BB$5</f>
        <v>3271.9621749408998</v>
      </c>
      <c r="BD13" s="15">
        <f>AV13</f>
        <v>0.04</v>
      </c>
      <c r="BE13" s="24"/>
      <c r="BF13" s="14">
        <f>BH13*BF$5</f>
        <v>44374.039401103248</v>
      </c>
      <c r="BH13" s="15">
        <f>BD13</f>
        <v>0.04</v>
      </c>
      <c r="BI13" s="24"/>
    </row>
    <row r="14" spans="1:61" customFormat="1" ht="13.8">
      <c r="A14" s="22" t="s">
        <v>74</v>
      </c>
      <c r="B14" s="165"/>
      <c r="C14" s="43"/>
      <c r="D14" s="141">
        <f>'Sample Breakeven '!D14</f>
        <v>3.0000000000000001E-3</v>
      </c>
      <c r="E14" s="83"/>
      <c r="F14" s="14">
        <f>H14*F$5</f>
        <v>245.39716312056748</v>
      </c>
      <c r="H14" s="15">
        <f>D14</f>
        <v>3.0000000000000001E-3</v>
      </c>
      <c r="I14" s="24"/>
      <c r="J14" s="14">
        <f>L14*J$5</f>
        <v>257.08274231678502</v>
      </c>
      <c r="L14" s="15">
        <f>H14</f>
        <v>3.0000000000000001E-3</v>
      </c>
      <c r="M14" s="24"/>
      <c r="N14" s="14">
        <f>P14*N$5</f>
        <v>259.41985815602851</v>
      </c>
      <c r="P14" s="15">
        <f>L14</f>
        <v>3.0000000000000001E-3</v>
      </c>
      <c r="Q14" s="25"/>
      <c r="R14" s="14">
        <f>T14*R$5</f>
        <v>261.75697399527201</v>
      </c>
      <c r="T14" s="15">
        <f>P14</f>
        <v>3.0000000000000001E-3</v>
      </c>
      <c r="U14" s="25"/>
      <c r="V14" s="14">
        <f>X14*V$5</f>
        <v>266.431205673759</v>
      </c>
      <c r="X14" s="15">
        <f>T14</f>
        <v>3.0000000000000001E-3</v>
      </c>
      <c r="Y14" s="24"/>
      <c r="Z14" s="14">
        <f>AB14*Z$5</f>
        <v>259.41985815602851</v>
      </c>
      <c r="AB14" s="15">
        <f>X14</f>
        <v>3.0000000000000001E-3</v>
      </c>
      <c r="AC14" s="24"/>
      <c r="AD14" s="14">
        <f>AF14*AD$5</f>
        <v>245.39716312056748</v>
      </c>
      <c r="AF14" s="15">
        <f>AB14</f>
        <v>3.0000000000000001E-3</v>
      </c>
      <c r="AG14" s="24"/>
      <c r="AH14" s="14">
        <f>AJ14*AH$5</f>
        <v>292.13947990543744</v>
      </c>
      <c r="AJ14" s="15">
        <f>AF14</f>
        <v>3.0000000000000001E-3</v>
      </c>
      <c r="AK14" s="24"/>
      <c r="AL14" s="14">
        <f>AN14*AL$5</f>
        <v>266.431205673759</v>
      </c>
      <c r="AN14" s="15">
        <f>AJ14</f>
        <v>3.0000000000000001E-3</v>
      </c>
      <c r="AO14" s="24"/>
      <c r="AP14" s="14">
        <f>AR14*AP$5</f>
        <v>240.72293144208047</v>
      </c>
      <c r="AR14" s="15">
        <f>AN14</f>
        <v>3.0000000000000001E-3</v>
      </c>
      <c r="AS14" s="24"/>
      <c r="AT14" s="14">
        <f>AV14*AT$5</f>
        <v>243.06004728132399</v>
      </c>
      <c r="AV14" s="15">
        <f>AR14</f>
        <v>3.0000000000000001E-3</v>
      </c>
      <c r="AW14" s="24"/>
      <c r="AX14" s="14">
        <f>AZ14*AX$5</f>
        <v>245.39716312056748</v>
      </c>
      <c r="AZ14" s="15">
        <f>AR14</f>
        <v>3.0000000000000001E-3</v>
      </c>
      <c r="BA14" s="24"/>
      <c r="BB14" s="14">
        <f>BD14*BB$5</f>
        <v>245.39716312056748</v>
      </c>
      <c r="BD14" s="15">
        <f>AV14</f>
        <v>3.0000000000000001E-3</v>
      </c>
      <c r="BE14" s="24"/>
      <c r="BF14" s="14">
        <f>BH14*BF$5</f>
        <v>3328.0529550827437</v>
      </c>
      <c r="BH14" s="15">
        <f>BD14</f>
        <v>3.0000000000000001E-3</v>
      </c>
      <c r="BI14" s="24"/>
    </row>
    <row r="15" spans="1:61" customFormat="1">
      <c r="A15" s="95" t="s">
        <v>71</v>
      </c>
      <c r="B15" s="166"/>
      <c r="C15" s="96"/>
      <c r="D15" s="97"/>
      <c r="E15" s="83"/>
      <c r="F15" s="98">
        <f>SUM(F10:F14)</f>
        <v>27648.080378250601</v>
      </c>
      <c r="G15" s="99"/>
      <c r="H15" s="100">
        <f>F15/F$5</f>
        <v>0.33799999999999997</v>
      </c>
      <c r="I15" s="24"/>
      <c r="J15" s="98">
        <f>SUM(J10:J14)</f>
        <v>28964.655634357776</v>
      </c>
      <c r="K15" s="99"/>
      <c r="L15" s="100">
        <f>J15/J$5</f>
        <v>0.33800000000000002</v>
      </c>
      <c r="M15" s="24"/>
      <c r="N15" s="98">
        <f>SUM(N10:N14)</f>
        <v>29227.970685579206</v>
      </c>
      <c r="O15" s="99"/>
      <c r="P15" s="100">
        <f>N15/N$5</f>
        <v>0.33799999999999997</v>
      </c>
      <c r="Q15" s="24"/>
      <c r="R15" s="98">
        <f>SUM(R10:R14)</f>
        <v>29491.285736800644</v>
      </c>
      <c r="S15" s="99"/>
      <c r="T15" s="100">
        <f>R15/R$5</f>
        <v>0.33799999999999997</v>
      </c>
      <c r="U15" s="25"/>
      <c r="V15" s="98">
        <f>SUM(V10:V14)</f>
        <v>30017.915839243513</v>
      </c>
      <c r="W15" s="99"/>
      <c r="X15" s="100">
        <f>V15/V$5</f>
        <v>0.33799999999999997</v>
      </c>
      <c r="Y15" s="24"/>
      <c r="Z15" s="98">
        <f>SUM(Z10:Z14)</f>
        <v>29227.970685579206</v>
      </c>
      <c r="AA15" s="99"/>
      <c r="AB15" s="100">
        <f>Z15/Z$5</f>
        <v>0.33799999999999997</v>
      </c>
      <c r="AC15" s="24"/>
      <c r="AD15" s="98">
        <f>SUM(AD10:AD14)</f>
        <v>27648.080378250601</v>
      </c>
      <c r="AE15" s="99"/>
      <c r="AF15" s="100">
        <f>AD15/AD$5</f>
        <v>0.33799999999999997</v>
      </c>
      <c r="AG15" s="24"/>
      <c r="AH15" s="98">
        <f>SUM(AH10:AH14)</f>
        <v>32914.38140267929</v>
      </c>
      <c r="AI15" s="99"/>
      <c r="AJ15" s="100">
        <f>AH15/AH$5</f>
        <v>0.33800000000000002</v>
      </c>
      <c r="AK15" s="24"/>
      <c r="AL15" s="98">
        <f>SUM(AL10:AL14)</f>
        <v>30017.915839243513</v>
      </c>
      <c r="AM15" s="99"/>
      <c r="AN15" s="100">
        <f>AL15/AL$5</f>
        <v>0.33799999999999997</v>
      </c>
      <c r="AO15" s="24"/>
      <c r="AP15" s="98">
        <f>SUM(AP10:AP14)</f>
        <v>27121.450275807732</v>
      </c>
      <c r="AQ15" s="99"/>
      <c r="AR15" s="100">
        <f>AP15/AP$5</f>
        <v>0.33799999999999997</v>
      </c>
      <c r="AS15" s="24"/>
      <c r="AT15" s="98">
        <f>SUM(AT10:AT14)</f>
        <v>27384.765327029167</v>
      </c>
      <c r="AU15" s="99"/>
      <c r="AV15" s="100">
        <f>AT15/AT$5</f>
        <v>0.33799999999999997</v>
      </c>
      <c r="AW15" s="24"/>
      <c r="AX15" s="98">
        <f>SUM(AX10:AX14)</f>
        <v>27648.080378250601</v>
      </c>
      <c r="AY15" s="99"/>
      <c r="AZ15" s="100">
        <f>AX15/AX$5</f>
        <v>0.33799999999999997</v>
      </c>
      <c r="BA15" s="24"/>
      <c r="BB15" s="98">
        <f>SUM(BB10:BB14)</f>
        <v>27648.080378250601</v>
      </c>
      <c r="BC15" s="99"/>
      <c r="BD15" s="100">
        <f>BB15/BB$5</f>
        <v>0.33799999999999997</v>
      </c>
      <c r="BE15" s="24"/>
      <c r="BF15" s="98">
        <f>SUM(BF10:BF14)</f>
        <v>374960.6329393225</v>
      </c>
      <c r="BG15" s="99"/>
      <c r="BH15" s="100">
        <f>BF15/BF$5</f>
        <v>0.33800000000000002</v>
      </c>
      <c r="BI15" s="24"/>
    </row>
    <row r="16" spans="1:61" customFormat="1" ht="13.8">
      <c r="A16" s="44" t="s">
        <v>23</v>
      </c>
      <c r="B16" s="167">
        <f>'Sample Breakeven '!B16</f>
        <v>0</v>
      </c>
      <c r="C16" s="147" t="s">
        <v>36</v>
      </c>
      <c r="D16" s="19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  <c r="V16" s="14">
        <f>R16</f>
        <v>0</v>
      </c>
      <c r="X16" s="15">
        <f>V16/V$5</f>
        <v>0</v>
      </c>
      <c r="Y16" s="24"/>
      <c r="Z16" s="14">
        <f>V16</f>
        <v>0</v>
      </c>
      <c r="AB16" s="15">
        <f>Z16/Z$5</f>
        <v>0</v>
      </c>
      <c r="AC16" s="24"/>
      <c r="AD16" s="14">
        <f>Z16</f>
        <v>0</v>
      </c>
      <c r="AF16" s="15">
        <f>AD16/AD$5</f>
        <v>0</v>
      </c>
      <c r="AG16" s="24"/>
      <c r="AH16" s="14">
        <f>AD16</f>
        <v>0</v>
      </c>
      <c r="AJ16" s="15">
        <f>AH16/AH$5</f>
        <v>0</v>
      </c>
      <c r="AK16" s="24"/>
      <c r="AL16" s="14">
        <f>AH16</f>
        <v>0</v>
      </c>
      <c r="AN16" s="15">
        <f>AL16/AL$5</f>
        <v>0</v>
      </c>
      <c r="AO16" s="24"/>
      <c r="AP16" s="14">
        <f>AL16</f>
        <v>0</v>
      </c>
      <c r="AR16" s="15">
        <f>AP16/AP$5</f>
        <v>0</v>
      </c>
      <c r="AS16" s="24"/>
      <c r="AT16" s="14">
        <f>AP16</f>
        <v>0</v>
      </c>
      <c r="AV16" s="15">
        <f>AT16/AT$5</f>
        <v>0</v>
      </c>
      <c r="AW16" s="24"/>
      <c r="AX16" s="14">
        <f>AP16</f>
        <v>0</v>
      </c>
      <c r="AZ16" s="15">
        <f>AX16/AX$5</f>
        <v>0</v>
      </c>
      <c r="BA16" s="24"/>
      <c r="BB16" s="14">
        <f>AT16</f>
        <v>0</v>
      </c>
      <c r="BD16" s="15">
        <f>BB16/BB$5</f>
        <v>0</v>
      </c>
      <c r="BE16" s="24"/>
      <c r="BF16" s="14">
        <f>BB16</f>
        <v>0</v>
      </c>
      <c r="BH16" s="15">
        <f>BF16/BF$5</f>
        <v>0</v>
      </c>
      <c r="BI16" s="24"/>
    </row>
    <row r="17" spans="1:61" customFormat="1">
      <c r="A17" s="22" t="s">
        <v>34</v>
      </c>
      <c r="B17" s="167">
        <f>'Sample Breakeven '!B17</f>
        <v>2916.6666666666665</v>
      </c>
      <c r="C17" s="143"/>
      <c r="D17" s="19"/>
      <c r="E17" s="83"/>
      <c r="F17" s="14">
        <f>B17</f>
        <v>2916.6666666666665</v>
      </c>
      <c r="H17" s="46">
        <f>F17/F$5</f>
        <v>3.5656483916649793E-2</v>
      </c>
      <c r="I17" s="24"/>
      <c r="J17" s="14">
        <f>F17</f>
        <v>2916.6666666666665</v>
      </c>
      <c r="K17" s="12"/>
      <c r="L17" s="46">
        <f>J17/J$5</f>
        <v>3.4035734647711161E-2</v>
      </c>
      <c r="M17" s="24"/>
      <c r="N17" s="60">
        <f>J17</f>
        <v>2916.6666666666665</v>
      </c>
      <c r="O17" s="12"/>
      <c r="P17" s="46">
        <f>N17/N$5</f>
        <v>3.3729106407641693E-2</v>
      </c>
      <c r="Q17" s="61"/>
      <c r="R17" s="60">
        <f>N17</f>
        <v>2916.6666666666665</v>
      </c>
      <c r="S17" s="12"/>
      <c r="T17" s="46">
        <f>R17/R$5</f>
        <v>3.3427953671859176E-2</v>
      </c>
      <c r="U17" s="25"/>
      <c r="V17" s="14">
        <f>R17</f>
        <v>2916.6666666666665</v>
      </c>
      <c r="W17" s="12"/>
      <c r="X17" s="46">
        <f>V17/V$5</f>
        <v>3.2841498344282696E-2</v>
      </c>
      <c r="Y17" s="24"/>
      <c r="Z17" s="14">
        <f>V17</f>
        <v>2916.6666666666665</v>
      </c>
      <c r="AA17" s="12"/>
      <c r="AB17" s="46">
        <f>Z17/Z$5</f>
        <v>3.3729106407641693E-2</v>
      </c>
      <c r="AC17" s="24"/>
      <c r="AD17" s="14">
        <f>Z17</f>
        <v>2916.6666666666665</v>
      </c>
      <c r="AE17" s="12"/>
      <c r="AF17" s="46">
        <f>AD17/AD$5</f>
        <v>3.5656483916649793E-2</v>
      </c>
      <c r="AG17" s="24"/>
      <c r="AH17" s="14">
        <f>AD17</f>
        <v>2916.6666666666665</v>
      </c>
      <c r="AI17" s="12"/>
      <c r="AJ17" s="46">
        <f>AH17/AH$5</f>
        <v>2.9951446489985826E-2</v>
      </c>
      <c r="AK17" s="24"/>
      <c r="AL17" s="14">
        <f>AH17</f>
        <v>2916.6666666666665</v>
      </c>
      <c r="AM17" s="12"/>
      <c r="AN17" s="46">
        <f>AL17/AL$5</f>
        <v>3.2841498344282696E-2</v>
      </c>
      <c r="AO17" s="24"/>
      <c r="AP17" s="14">
        <f>AL17</f>
        <v>2916.6666666666665</v>
      </c>
      <c r="AQ17" s="12"/>
      <c r="AR17" s="46">
        <f>AP17/AP$5</f>
        <v>3.6348842827652703E-2</v>
      </c>
      <c r="AS17" s="24"/>
      <c r="AT17" s="14">
        <f>AP17</f>
        <v>2916.6666666666665</v>
      </c>
      <c r="AU17" s="12"/>
      <c r="AV17" s="46">
        <f>AT17/AT$5</f>
        <v>3.5999334723540652E-2</v>
      </c>
      <c r="AW17" s="24"/>
      <c r="AX17" s="14">
        <f>AP17</f>
        <v>2916.6666666666665</v>
      </c>
      <c r="AY17" s="12"/>
      <c r="AZ17" s="46">
        <f>AX17/AX$5</f>
        <v>3.5656483916649793E-2</v>
      </c>
      <c r="BA17" s="24"/>
      <c r="BB17" s="14">
        <f>AT17</f>
        <v>2916.6666666666665</v>
      </c>
      <c r="BC17" s="12"/>
      <c r="BD17" s="46">
        <f>BB17/BB$5</f>
        <v>3.5656483916649793E-2</v>
      </c>
      <c r="BE17" s="24"/>
      <c r="BF17" s="181">
        <f>+F17+J17+N17+R17+V17+Z17+AD17+AH17+AL17+AP17+AT17+AX17+BB17</f>
        <v>37916.666666666672</v>
      </c>
      <c r="BG17" s="12"/>
      <c r="BH17" s="46">
        <f>BF17/BF$5</f>
        <v>3.4179143642013327E-2</v>
      </c>
      <c r="BI17" s="24"/>
    </row>
    <row r="18" spans="1:61" customFormat="1">
      <c r="A18" s="22" t="s">
        <v>33</v>
      </c>
      <c r="B18" s="167">
        <f>'Sample Breakeven '!B18</f>
        <v>0</v>
      </c>
      <c r="C18" s="143"/>
      <c r="D18" s="19"/>
      <c r="E18" s="83"/>
      <c r="F18" s="14">
        <f>B18</f>
        <v>0</v>
      </c>
      <c r="H18" s="46">
        <f>F18/F$5</f>
        <v>0</v>
      </c>
      <c r="I18" s="24"/>
      <c r="J18" s="14">
        <f>F18</f>
        <v>0</v>
      </c>
      <c r="K18" s="12"/>
      <c r="L18" s="46">
        <f>J18/J$5</f>
        <v>0</v>
      </c>
      <c r="M18" s="24"/>
      <c r="N18" s="60">
        <f>J18</f>
        <v>0</v>
      </c>
      <c r="O18" s="12"/>
      <c r="P18" s="46">
        <f>N18/N$5</f>
        <v>0</v>
      </c>
      <c r="Q18" s="61"/>
      <c r="R18" s="60">
        <f>N18</f>
        <v>0</v>
      </c>
      <c r="S18" s="12"/>
      <c r="T18" s="46">
        <f>R18/R$5</f>
        <v>0</v>
      </c>
      <c r="U18" s="25"/>
      <c r="V18" s="14">
        <f>R18</f>
        <v>0</v>
      </c>
      <c r="W18" s="12"/>
      <c r="X18" s="46">
        <f>V18/V$5</f>
        <v>0</v>
      </c>
      <c r="Y18" s="24"/>
      <c r="Z18" s="14">
        <f>V18</f>
        <v>0</v>
      </c>
      <c r="AA18" s="12"/>
      <c r="AB18" s="46">
        <f>Z18/Z$5</f>
        <v>0</v>
      </c>
      <c r="AC18" s="24"/>
      <c r="AD18" s="14">
        <f>Z18</f>
        <v>0</v>
      </c>
      <c r="AE18" s="12"/>
      <c r="AF18" s="46">
        <f>AD18/AD$5</f>
        <v>0</v>
      </c>
      <c r="AG18" s="24"/>
      <c r="AH18" s="14">
        <f>AD18</f>
        <v>0</v>
      </c>
      <c r="AI18" s="12"/>
      <c r="AJ18" s="46">
        <f>AH18/AH$5</f>
        <v>0</v>
      </c>
      <c r="AK18" s="24"/>
      <c r="AL18" s="14">
        <f>AH18</f>
        <v>0</v>
      </c>
      <c r="AM18" s="12"/>
      <c r="AN18" s="46">
        <f>AL18/AL$5</f>
        <v>0</v>
      </c>
      <c r="AO18" s="24"/>
      <c r="AP18" s="14">
        <f>AL18</f>
        <v>0</v>
      </c>
      <c r="AQ18" s="12"/>
      <c r="AR18" s="46">
        <f>AP18/AP$5</f>
        <v>0</v>
      </c>
      <c r="AS18" s="24"/>
      <c r="AT18" s="14">
        <f>AP18</f>
        <v>0</v>
      </c>
      <c r="AU18" s="12"/>
      <c r="AV18" s="46">
        <f>AT18/AT$5</f>
        <v>0</v>
      </c>
      <c r="AW18" s="24"/>
      <c r="AX18" s="14">
        <f>AP18</f>
        <v>0</v>
      </c>
      <c r="AY18" s="12"/>
      <c r="AZ18" s="46">
        <f>AX18/AX$5</f>
        <v>0</v>
      </c>
      <c r="BA18" s="24"/>
      <c r="BB18" s="14">
        <f>AT18</f>
        <v>0</v>
      </c>
      <c r="BC18" s="12"/>
      <c r="BD18" s="46">
        <f>BB18/BB$5</f>
        <v>0</v>
      </c>
      <c r="BE18" s="24"/>
      <c r="BF18" s="14">
        <f>BB18</f>
        <v>0</v>
      </c>
      <c r="BG18" s="12"/>
      <c r="BH18" s="46">
        <f>BF18/BF$5</f>
        <v>0</v>
      </c>
      <c r="BI18" s="24"/>
    </row>
    <row r="19" spans="1:61" customFormat="1">
      <c r="A19" s="22" t="s">
        <v>63</v>
      </c>
      <c r="B19" s="167"/>
      <c r="C19" s="143"/>
      <c r="D19" s="19">
        <f>'Sample Breakeven '!D19</f>
        <v>6.25E-2</v>
      </c>
      <c r="E19" s="83"/>
      <c r="F19" s="14">
        <f>H19*F$5</f>
        <v>5112.4408983451558</v>
      </c>
      <c r="H19" s="15">
        <f>D19</f>
        <v>6.25E-2</v>
      </c>
      <c r="I19" s="24"/>
      <c r="J19" s="14">
        <f>L19*J$5</f>
        <v>5355.8904649330207</v>
      </c>
      <c r="L19" s="15">
        <f>H19</f>
        <v>6.25E-2</v>
      </c>
      <c r="M19" s="24"/>
      <c r="N19" s="14">
        <f>P19*N$5</f>
        <v>5404.5803782505936</v>
      </c>
      <c r="P19" s="15">
        <f>L19</f>
        <v>6.25E-2</v>
      </c>
      <c r="Q19" s="61"/>
      <c r="R19" s="14">
        <f>T19*R$5</f>
        <v>5453.2702915681666</v>
      </c>
      <c r="T19" s="15">
        <f>P19</f>
        <v>6.25E-2</v>
      </c>
      <c r="U19" s="25"/>
      <c r="V19" s="14">
        <f>X19*V$5</f>
        <v>5550.6501182033126</v>
      </c>
      <c r="X19" s="15">
        <f>T19</f>
        <v>6.25E-2</v>
      </c>
      <c r="Y19" s="24"/>
      <c r="Z19" s="14">
        <f>AB19*Z$5</f>
        <v>5404.5803782505936</v>
      </c>
      <c r="AB19" s="15">
        <f>X19</f>
        <v>6.25E-2</v>
      </c>
      <c r="AC19" s="24"/>
      <c r="AD19" s="14">
        <f>AF19*AD$5</f>
        <v>5112.4408983451558</v>
      </c>
      <c r="AF19" s="15">
        <f>AB19</f>
        <v>6.25E-2</v>
      </c>
      <c r="AG19" s="24"/>
      <c r="AH19" s="14">
        <f>AJ19*AH$5</f>
        <v>6086.2391646966134</v>
      </c>
      <c r="AJ19" s="15">
        <f>AF19</f>
        <v>6.25E-2</v>
      </c>
      <c r="AK19" s="24"/>
      <c r="AL19" s="14">
        <f>AN19*AL$5</f>
        <v>5550.6501182033126</v>
      </c>
      <c r="AN19" s="15">
        <f>AJ19</f>
        <v>6.25E-2</v>
      </c>
      <c r="AO19" s="24"/>
      <c r="AP19" s="14">
        <f>AR19*AP$5</f>
        <v>5015.0610717100099</v>
      </c>
      <c r="AR19" s="15">
        <f>AN19</f>
        <v>6.25E-2</v>
      </c>
      <c r="AS19" s="24"/>
      <c r="AT19" s="14">
        <f>AV19*AT$5</f>
        <v>5063.7509850275828</v>
      </c>
      <c r="AV19" s="15">
        <f>AR19</f>
        <v>6.25E-2</v>
      </c>
      <c r="AW19" s="24"/>
      <c r="AX19" s="14">
        <f>AZ19*AX$5</f>
        <v>5112.4408983451558</v>
      </c>
      <c r="AZ19" s="15">
        <f>AR19</f>
        <v>6.25E-2</v>
      </c>
      <c r="BA19" s="24"/>
      <c r="BB19" s="14">
        <f>BD19*BB$5</f>
        <v>5112.4408983451558</v>
      </c>
      <c r="BD19" s="15">
        <f>AV19</f>
        <v>6.25E-2</v>
      </c>
      <c r="BE19" s="24"/>
      <c r="BF19" s="14">
        <f>BH19*BF$5</f>
        <v>69334.436564223826</v>
      </c>
      <c r="BH19" s="15">
        <f>BD19</f>
        <v>6.25E-2</v>
      </c>
      <c r="BI19" s="24"/>
    </row>
    <row r="20" spans="1:61" customFormat="1">
      <c r="A20" s="22" t="s">
        <v>65</v>
      </c>
      <c r="B20" s="167"/>
      <c r="C20" s="143"/>
      <c r="D20" s="19">
        <f>'Sample Breakeven '!D20</f>
        <v>0.14000000000000001</v>
      </c>
      <c r="E20" s="83"/>
      <c r="F20" s="14">
        <f>H20*F$5</f>
        <v>11451.86761229315</v>
      </c>
      <c r="H20" s="15">
        <f>D20</f>
        <v>0.14000000000000001</v>
      </c>
      <c r="I20" s="24"/>
      <c r="J20" s="14">
        <f>L20*J$5</f>
        <v>11997.194641449967</v>
      </c>
      <c r="L20" s="15">
        <f>H20</f>
        <v>0.14000000000000001</v>
      </c>
      <c r="M20" s="24"/>
      <c r="N20" s="14">
        <f>P20*N$5</f>
        <v>12106.26004728133</v>
      </c>
      <c r="P20" s="15">
        <f>L20</f>
        <v>0.14000000000000001</v>
      </c>
      <c r="Q20" s="24"/>
      <c r="R20" s="14">
        <f>T20*R$5</f>
        <v>12215.325453112695</v>
      </c>
      <c r="T20" s="15">
        <f>P20</f>
        <v>0.14000000000000001</v>
      </c>
      <c r="U20" s="25"/>
      <c r="V20" s="14">
        <f>X20*V$5</f>
        <v>12433.456264775421</v>
      </c>
      <c r="X20" s="15">
        <f>T20</f>
        <v>0.14000000000000001</v>
      </c>
      <c r="Y20" s="24"/>
      <c r="Z20" s="14">
        <f>AB20*Z$5</f>
        <v>12106.26004728133</v>
      </c>
      <c r="AB20" s="15">
        <f>X20</f>
        <v>0.14000000000000001</v>
      </c>
      <c r="AC20" s="24"/>
      <c r="AD20" s="14">
        <f>AF20*AD$5</f>
        <v>11451.86761229315</v>
      </c>
      <c r="AF20" s="15">
        <f>AB20</f>
        <v>0.14000000000000001</v>
      </c>
      <c r="AG20" s="24"/>
      <c r="AH20" s="14">
        <f>AJ20*AH$5</f>
        <v>13633.175728920416</v>
      </c>
      <c r="AJ20" s="15">
        <f>AF20</f>
        <v>0.14000000000000001</v>
      </c>
      <c r="AK20" s="24"/>
      <c r="AL20" s="14">
        <f>AN20*AL$5</f>
        <v>12433.456264775421</v>
      </c>
      <c r="AN20" s="15">
        <f>AJ20</f>
        <v>0.14000000000000001</v>
      </c>
      <c r="AO20" s="24"/>
      <c r="AP20" s="14">
        <f>AR20*AP$5</f>
        <v>11233.736800630422</v>
      </c>
      <c r="AR20" s="15">
        <f>AN20</f>
        <v>0.14000000000000001</v>
      </c>
      <c r="AS20" s="24"/>
      <c r="AT20" s="14">
        <f>AV20*AT$5</f>
        <v>11342.802206461787</v>
      </c>
      <c r="AV20" s="15">
        <f>AR20</f>
        <v>0.14000000000000001</v>
      </c>
      <c r="AW20" s="24"/>
      <c r="AX20" s="14">
        <f>AZ20*AX$5</f>
        <v>11451.86761229315</v>
      </c>
      <c r="AZ20" s="15">
        <f>AR20</f>
        <v>0.14000000000000001</v>
      </c>
      <c r="BA20" s="24"/>
      <c r="BB20" s="14">
        <f>BD20*BB$5</f>
        <v>11451.86761229315</v>
      </c>
      <c r="BD20" s="15">
        <f>AV20</f>
        <v>0.14000000000000001</v>
      </c>
      <c r="BE20" s="24"/>
      <c r="BF20" s="14">
        <f>BH20*BF$5</f>
        <v>155309.13790386138</v>
      </c>
      <c r="BH20" s="15">
        <f>BD20</f>
        <v>0.14000000000000001</v>
      </c>
      <c r="BI20" s="24"/>
    </row>
    <row r="21" spans="1:61" customFormat="1">
      <c r="A21" s="22" t="s">
        <v>64</v>
      </c>
      <c r="B21" s="167"/>
      <c r="C21" s="143"/>
      <c r="D21" s="19">
        <f>'Sample Breakeven '!D21</f>
        <v>2.5000000000000001E-2</v>
      </c>
      <c r="E21" s="83"/>
      <c r="F21" s="14">
        <f>H21*F$5</f>
        <v>2044.9763593380624</v>
      </c>
      <c r="H21" s="15">
        <f>D21</f>
        <v>2.5000000000000001E-2</v>
      </c>
      <c r="I21" s="24"/>
      <c r="J21" s="14">
        <f>L21*J$5</f>
        <v>2142.3561859732085</v>
      </c>
      <c r="L21" s="15">
        <f>H21</f>
        <v>2.5000000000000001E-2</v>
      </c>
      <c r="M21" s="24"/>
      <c r="N21" s="14">
        <f>P21*N$5</f>
        <v>2161.8321513002375</v>
      </c>
      <c r="P21" s="15">
        <f>L21</f>
        <v>2.5000000000000001E-2</v>
      </c>
      <c r="Q21" s="24"/>
      <c r="R21" s="14">
        <f>T21*R$5</f>
        <v>2181.3081166272668</v>
      </c>
      <c r="T21" s="15">
        <f>P21</f>
        <v>2.5000000000000001E-2</v>
      </c>
      <c r="U21" s="25"/>
      <c r="V21" s="14">
        <f>X21*V$5</f>
        <v>2220.2600472813251</v>
      </c>
      <c r="X21" s="15">
        <f>T21</f>
        <v>2.5000000000000001E-2</v>
      </c>
      <c r="Y21" s="24"/>
      <c r="Z21" s="14">
        <f>AB21*Z$5</f>
        <v>2161.8321513002375</v>
      </c>
      <c r="AB21" s="15">
        <f>X21</f>
        <v>2.5000000000000001E-2</v>
      </c>
      <c r="AC21" s="24"/>
      <c r="AD21" s="14">
        <f>AF21*AD$5</f>
        <v>2044.9763593380624</v>
      </c>
      <c r="AF21" s="15">
        <f>AB21</f>
        <v>2.5000000000000001E-2</v>
      </c>
      <c r="AG21" s="24"/>
      <c r="AH21" s="14">
        <f>AJ21*AH$5</f>
        <v>2434.4956658786455</v>
      </c>
      <c r="AJ21" s="15">
        <f>AF21</f>
        <v>2.5000000000000001E-2</v>
      </c>
      <c r="AK21" s="24"/>
      <c r="AL21" s="14">
        <f>AN21*AL$5</f>
        <v>2220.2600472813251</v>
      </c>
      <c r="AN21" s="15">
        <f>AJ21</f>
        <v>2.5000000000000001E-2</v>
      </c>
      <c r="AO21" s="24"/>
      <c r="AP21" s="14">
        <f>AR21*AP$5</f>
        <v>2006.0244286840041</v>
      </c>
      <c r="AR21" s="15">
        <f>AN21</f>
        <v>2.5000000000000001E-2</v>
      </c>
      <c r="AS21" s="24"/>
      <c r="AT21" s="14">
        <f>AV21*AT$5</f>
        <v>2025.5003940110332</v>
      </c>
      <c r="AV21" s="15">
        <f>AR21</f>
        <v>2.5000000000000001E-2</v>
      </c>
      <c r="AW21" s="24"/>
      <c r="AX21" s="14">
        <f>AZ21*AX$5</f>
        <v>2044.9763593380624</v>
      </c>
      <c r="AZ21" s="15">
        <f>AR21</f>
        <v>2.5000000000000001E-2</v>
      </c>
      <c r="BA21" s="24"/>
      <c r="BB21" s="14">
        <f>BD21*BB$5</f>
        <v>2044.9763593380624</v>
      </c>
      <c r="BD21" s="15">
        <f>AV21</f>
        <v>2.5000000000000001E-2</v>
      </c>
      <c r="BE21" s="24"/>
      <c r="BF21" s="14">
        <f>BH21*BF$5</f>
        <v>27733.774625689533</v>
      </c>
      <c r="BH21" s="15">
        <f>BD21</f>
        <v>2.5000000000000001E-2</v>
      </c>
      <c r="BI21" s="24"/>
    </row>
    <row r="22" spans="1:61" customFormat="1">
      <c r="A22" s="95" t="s">
        <v>52</v>
      </c>
      <c r="B22" s="166"/>
      <c r="C22" s="96"/>
      <c r="D22" s="97"/>
      <c r="E22" s="83"/>
      <c r="F22" s="98">
        <f>SUM(F16:F21)</f>
        <v>21525.951536643035</v>
      </c>
      <c r="G22" s="99"/>
      <c r="H22" s="100">
        <f>F22/F5</f>
        <v>0.26315648391664981</v>
      </c>
      <c r="I22" s="24"/>
      <c r="J22" s="98">
        <f>SUM(J16:J21)</f>
        <v>22412.107959022862</v>
      </c>
      <c r="K22" s="99"/>
      <c r="L22" s="100">
        <f>J22/J5</f>
        <v>0.26153573464771118</v>
      </c>
      <c r="M22" s="24"/>
      <c r="N22" s="98">
        <f>SUM(N16:N21)</f>
        <v>22589.339243498827</v>
      </c>
      <c r="O22" s="99"/>
      <c r="P22" s="100">
        <f>N22/N5</f>
        <v>0.26122910640764169</v>
      </c>
      <c r="Q22" s="24"/>
      <c r="R22" s="98">
        <f>SUM(R16:R21)</f>
        <v>22766.570527974796</v>
      </c>
      <c r="S22" s="99"/>
      <c r="T22" s="100">
        <f>R22/R5</f>
        <v>0.26092795367185923</v>
      </c>
      <c r="U22" s="25"/>
      <c r="V22" s="98">
        <f>SUM(V16:V21)</f>
        <v>23121.033096926727</v>
      </c>
      <c r="W22" s="99"/>
      <c r="X22" s="100">
        <f>V22/V5</f>
        <v>0.26034149834428272</v>
      </c>
      <c r="Y22" s="24"/>
      <c r="Z22" s="98">
        <f>SUM(Z16:Z21)</f>
        <v>22589.339243498827</v>
      </c>
      <c r="AA22" s="99"/>
      <c r="AB22" s="100">
        <f>Z22/Z5</f>
        <v>0.26122910640764169</v>
      </c>
      <c r="AC22" s="24"/>
      <c r="AD22" s="98">
        <f>SUM(AD16:AD21)</f>
        <v>21525.951536643035</v>
      </c>
      <c r="AE22" s="99"/>
      <c r="AF22" s="100">
        <f>AD22/AD5</f>
        <v>0.26315648391664981</v>
      </c>
      <c r="AG22" s="24"/>
      <c r="AH22" s="98">
        <f>SUM(AH16:AH21)</f>
        <v>25070.577226162342</v>
      </c>
      <c r="AI22" s="99"/>
      <c r="AJ22" s="100">
        <f>AH22/AH5</f>
        <v>0.25745144648998586</v>
      </c>
      <c r="AK22" s="24"/>
      <c r="AL22" s="98">
        <f>SUM(AL16:AL21)</f>
        <v>23121.033096926727</v>
      </c>
      <c r="AM22" s="99"/>
      <c r="AN22" s="100">
        <f>AL22/AL5</f>
        <v>0.26034149834428272</v>
      </c>
      <c r="AO22" s="24"/>
      <c r="AP22" s="98">
        <f>SUM(AP16:AP21)</f>
        <v>21171.488967691101</v>
      </c>
      <c r="AQ22" s="99"/>
      <c r="AR22" s="100">
        <f>AP22/AP5</f>
        <v>0.2638488428276527</v>
      </c>
      <c r="AS22" s="24"/>
      <c r="AT22" s="98">
        <f>SUM(AT16:AT21)</f>
        <v>21348.72025216707</v>
      </c>
      <c r="AU22" s="99"/>
      <c r="AV22" s="100">
        <f>AT22/AT5</f>
        <v>0.2634993347235407</v>
      </c>
      <c r="AW22" s="24"/>
      <c r="AX22" s="98">
        <f>SUM(AX16:AX21)</f>
        <v>21525.951536643035</v>
      </c>
      <c r="AY22" s="99"/>
      <c r="AZ22" s="100">
        <f>AX22/AX5</f>
        <v>0.26315648391664981</v>
      </c>
      <c r="BA22" s="24"/>
      <c r="BB22" s="98">
        <f>SUM(BB16:BB21)</f>
        <v>21525.951536643035</v>
      </c>
      <c r="BC22" s="99"/>
      <c r="BD22" s="100">
        <f>BB22/BB5</f>
        <v>0.26315648391664981</v>
      </c>
      <c r="BE22" s="24"/>
      <c r="BF22" s="98">
        <f>SUM(BF16:BF21)</f>
        <v>290294.01576044143</v>
      </c>
      <c r="BG22" s="99"/>
      <c r="BH22" s="100">
        <f>BF22/BF5</f>
        <v>0.26167914364201333</v>
      </c>
      <c r="BI22" s="24"/>
    </row>
    <row r="23" spans="1:61" customFormat="1">
      <c r="A23" s="1" t="s">
        <v>21</v>
      </c>
      <c r="B23" s="168">
        <f>'Sample Breakeven '!B23</f>
        <v>250</v>
      </c>
      <c r="C23" s="143"/>
      <c r="D23" s="19"/>
      <c r="E23" s="83"/>
      <c r="F23" s="14">
        <f>B23</f>
        <v>250</v>
      </c>
      <c r="H23" s="15">
        <f>F23/F$5</f>
        <v>3.0562700499985537E-3</v>
      </c>
      <c r="I23" s="24"/>
      <c r="J23" s="14">
        <f>F23</f>
        <v>250</v>
      </c>
      <c r="L23" s="15">
        <f>J23/J$5</f>
        <v>2.9173486840895282E-3</v>
      </c>
      <c r="M23" s="24"/>
      <c r="N23" s="14">
        <f>J23</f>
        <v>250</v>
      </c>
      <c r="P23" s="15">
        <f>N23/N$5</f>
        <v>2.8910662635121451E-3</v>
      </c>
      <c r="Q23" s="24"/>
      <c r="R23" s="14">
        <f>N23</f>
        <v>250</v>
      </c>
      <c r="T23" s="15">
        <f>R23/R$5</f>
        <v>2.8652531718736437E-3</v>
      </c>
      <c r="U23" s="25"/>
      <c r="V23" s="14">
        <f>R23</f>
        <v>250</v>
      </c>
      <c r="X23" s="15">
        <f>V23/V$5</f>
        <v>2.8149855723670885E-3</v>
      </c>
      <c r="Y23" s="24"/>
      <c r="Z23" s="14">
        <f>V23</f>
        <v>250</v>
      </c>
      <c r="AB23" s="15">
        <f>Z23/Z$5</f>
        <v>2.8910662635121451E-3</v>
      </c>
      <c r="AC23" s="24"/>
      <c r="AD23" s="14">
        <f>Z23</f>
        <v>250</v>
      </c>
      <c r="AF23" s="15">
        <f>AD23/AD$5</f>
        <v>3.0562700499985537E-3</v>
      </c>
      <c r="AG23" s="24"/>
      <c r="AH23" s="14">
        <f>AD23</f>
        <v>250</v>
      </c>
      <c r="AJ23" s="15">
        <f>AH23/AH$5</f>
        <v>2.5672668419987853E-3</v>
      </c>
      <c r="AK23" s="24"/>
      <c r="AL23" s="14">
        <f>AH23</f>
        <v>250</v>
      </c>
      <c r="AN23" s="15">
        <f>AL23/AL$5</f>
        <v>2.8149855723670885E-3</v>
      </c>
      <c r="AO23" s="24"/>
      <c r="AP23" s="14">
        <f>AL23</f>
        <v>250</v>
      </c>
      <c r="AR23" s="15">
        <f>AP23/AP$5</f>
        <v>3.1156150995130887E-3</v>
      </c>
      <c r="AS23" s="24"/>
      <c r="AT23" s="14">
        <f>AP23</f>
        <v>250</v>
      </c>
      <c r="AV23" s="15">
        <f>AT23/AT$5</f>
        <v>3.0856572620177707E-3</v>
      </c>
      <c r="AW23" s="24"/>
      <c r="AX23" s="14">
        <f>AP23</f>
        <v>250</v>
      </c>
      <c r="AZ23" s="15">
        <f>AX23/AX$5</f>
        <v>3.0562700499985537E-3</v>
      </c>
      <c r="BA23" s="24"/>
      <c r="BB23" s="14">
        <f>AT23</f>
        <v>250</v>
      </c>
      <c r="BD23" s="15">
        <f>BB23/BB$5</f>
        <v>3.0562700499985537E-3</v>
      </c>
      <c r="BE23" s="24"/>
      <c r="BF23" s="181">
        <f>+F23+J23+N23+R23+V23+Z23+AD23+AH23+AL23+AP23+AT23+AX23+BB23</f>
        <v>3250</v>
      </c>
      <c r="BH23" s="15">
        <f>BF23/BF$5</f>
        <v>2.9296408836011418E-3</v>
      </c>
      <c r="BI23" s="24"/>
    </row>
    <row r="24" spans="1:61" customFormat="1">
      <c r="A24" s="1" t="s">
        <v>8</v>
      </c>
      <c r="B24" s="168"/>
      <c r="C24" s="143"/>
      <c r="D24" s="19">
        <f>'Sample Breakeven '!D24</f>
        <v>7.4999999999999997E-3</v>
      </c>
      <c r="E24" s="83"/>
      <c r="F24" s="14">
        <f>H24*F$5</f>
        <v>613.49290780141871</v>
      </c>
      <c r="H24" s="15">
        <f>D24</f>
        <v>7.4999999999999997E-3</v>
      </c>
      <c r="I24" s="24"/>
      <c r="J24" s="14">
        <f>L24*J$5</f>
        <v>642.70685579196243</v>
      </c>
      <c r="L24" s="15">
        <f>H24</f>
        <v>7.4999999999999997E-3</v>
      </c>
      <c r="M24" s="24"/>
      <c r="N24" s="14">
        <f>P24*N$5</f>
        <v>648.54964539007119</v>
      </c>
      <c r="P24" s="15">
        <f>L24</f>
        <v>7.4999999999999997E-3</v>
      </c>
      <c r="Q24" s="24"/>
      <c r="R24" s="14">
        <f>T24*R$5</f>
        <v>654.39243498817996</v>
      </c>
      <c r="T24" s="15">
        <f>P24</f>
        <v>7.4999999999999997E-3</v>
      </c>
      <c r="U24" s="25"/>
      <c r="V24" s="14">
        <f>X24*V$5</f>
        <v>666.07801418439749</v>
      </c>
      <c r="X24" s="15">
        <f>T24</f>
        <v>7.4999999999999997E-3</v>
      </c>
      <c r="Y24" s="24"/>
      <c r="Z24" s="14">
        <f>AB24*Z$5</f>
        <v>648.54964539007119</v>
      </c>
      <c r="AB24" s="15">
        <f>X24</f>
        <v>7.4999999999999997E-3</v>
      </c>
      <c r="AC24" s="24"/>
      <c r="AD24" s="14">
        <f>AF24*AD$5</f>
        <v>613.49290780141871</v>
      </c>
      <c r="AF24" s="15">
        <f>AB24</f>
        <v>7.4999999999999997E-3</v>
      </c>
      <c r="AG24" s="24"/>
      <c r="AH24" s="14">
        <f>AJ24*AH$5</f>
        <v>730.34869976359357</v>
      </c>
      <c r="AJ24" s="15">
        <f>AF24</f>
        <v>7.4999999999999997E-3</v>
      </c>
      <c r="AK24" s="24"/>
      <c r="AL24" s="14">
        <f>AN24*AL$5</f>
        <v>666.07801418439749</v>
      </c>
      <c r="AN24" s="15">
        <f>AJ24</f>
        <v>7.4999999999999997E-3</v>
      </c>
      <c r="AO24" s="24"/>
      <c r="AP24" s="14">
        <f>AR24*AP$5</f>
        <v>601.80732860520118</v>
      </c>
      <c r="AR24" s="15">
        <f>AN24</f>
        <v>7.4999999999999997E-3</v>
      </c>
      <c r="AS24" s="24"/>
      <c r="AT24" s="14">
        <f>AV24*AT$5</f>
        <v>607.65011820330994</v>
      </c>
      <c r="AV24" s="15">
        <f>AR24</f>
        <v>7.4999999999999997E-3</v>
      </c>
      <c r="AW24" s="24"/>
      <c r="AX24" s="14">
        <f>AZ24*AX$5</f>
        <v>613.49290780141871</v>
      </c>
      <c r="AZ24" s="15">
        <f>AR24</f>
        <v>7.4999999999999997E-3</v>
      </c>
      <c r="BA24" s="24"/>
      <c r="BB24" s="14">
        <f>BD24*BB$5</f>
        <v>613.49290780141871</v>
      </c>
      <c r="BD24" s="15">
        <f>AV24</f>
        <v>7.4999999999999997E-3</v>
      </c>
      <c r="BE24" s="24"/>
      <c r="BF24" s="181">
        <f>+F24+J24+N24+R24+V24+Z24+AD24+AH24+AL24+AP24+AT24+AX24+BB24</f>
        <v>8320.1323877068589</v>
      </c>
      <c r="BH24" s="15">
        <f>BD24</f>
        <v>7.4999999999999997E-3</v>
      </c>
      <c r="BI24" s="24"/>
    </row>
    <row r="25" spans="1:61" customFormat="1">
      <c r="A25" s="1" t="s">
        <v>1</v>
      </c>
      <c r="B25" s="168"/>
      <c r="C25" s="143" t="s">
        <v>35</v>
      </c>
      <c r="D25" s="19">
        <f>'Sample Breakeven '!D25</f>
        <v>4.2000000000000003E-2</v>
      </c>
      <c r="E25" s="83"/>
      <c r="F25" s="14">
        <f>H25*F$5</f>
        <v>3435.5602836879448</v>
      </c>
      <c r="H25" s="15">
        <f>D25</f>
        <v>4.2000000000000003E-2</v>
      </c>
      <c r="I25" s="24"/>
      <c r="J25" s="14">
        <f>L25*J$5</f>
        <v>3599.1583924349902</v>
      </c>
      <c r="L25" s="15">
        <f>H25</f>
        <v>4.2000000000000003E-2</v>
      </c>
      <c r="M25" s="24"/>
      <c r="N25" s="14">
        <f>P25*N$5</f>
        <v>3631.878014184399</v>
      </c>
      <c r="P25" s="15">
        <f>L25</f>
        <v>4.2000000000000003E-2</v>
      </c>
      <c r="Q25" s="24"/>
      <c r="R25" s="14">
        <f>T25*R$5</f>
        <v>3664.5976359338083</v>
      </c>
      <c r="T25" s="15">
        <f>P25</f>
        <v>4.2000000000000003E-2</v>
      </c>
      <c r="U25" s="25"/>
      <c r="V25" s="14">
        <f>X25*V$5</f>
        <v>3730.0368794326264</v>
      </c>
      <c r="X25" s="15">
        <f>T25</f>
        <v>4.2000000000000003E-2</v>
      </c>
      <c r="Y25" s="24"/>
      <c r="Z25" s="14">
        <f>AB25*Z$5</f>
        <v>3631.878014184399</v>
      </c>
      <c r="AB25" s="15">
        <f>X25</f>
        <v>4.2000000000000003E-2</v>
      </c>
      <c r="AC25" s="24"/>
      <c r="AD25" s="14">
        <f>AF25*AD$5</f>
        <v>3435.5602836879448</v>
      </c>
      <c r="AF25" s="15">
        <f>AB25</f>
        <v>4.2000000000000003E-2</v>
      </c>
      <c r="AG25" s="24"/>
      <c r="AH25" s="14">
        <f>AJ25*AH$5</f>
        <v>4089.9527186761243</v>
      </c>
      <c r="AJ25" s="15">
        <f>AF25</f>
        <v>4.2000000000000003E-2</v>
      </c>
      <c r="AK25" s="24"/>
      <c r="AL25" s="14">
        <f>AN25*AL$5</f>
        <v>3730.0368794326264</v>
      </c>
      <c r="AN25" s="15">
        <f>AJ25</f>
        <v>4.2000000000000003E-2</v>
      </c>
      <c r="AO25" s="24"/>
      <c r="AP25" s="14">
        <f>AR25*AP$5</f>
        <v>3370.1210401891267</v>
      </c>
      <c r="AR25" s="15">
        <f>AN25</f>
        <v>4.2000000000000003E-2</v>
      </c>
      <c r="AS25" s="24"/>
      <c r="AT25" s="14">
        <f>AV25*AT$5</f>
        <v>3402.840661938536</v>
      </c>
      <c r="AV25" s="15">
        <f>AR25</f>
        <v>4.2000000000000003E-2</v>
      </c>
      <c r="AW25" s="24"/>
      <c r="AX25" s="14">
        <f>AZ25*AX$5</f>
        <v>3435.5602836879448</v>
      </c>
      <c r="AZ25" s="15">
        <f>AR25</f>
        <v>4.2000000000000003E-2</v>
      </c>
      <c r="BA25" s="24"/>
      <c r="BB25" s="14">
        <f>BD25*BB$5</f>
        <v>3435.5602836879448</v>
      </c>
      <c r="BD25" s="15">
        <f>AV25</f>
        <v>4.2000000000000003E-2</v>
      </c>
      <c r="BE25" s="24"/>
      <c r="BF25" s="181">
        <f>+F25+J25+N25+R25+V25+Z25+AD25+AH25+AL25+AP25+AT25+AX25+BB25</f>
        <v>46592.74137115843</v>
      </c>
      <c r="BH25" s="15">
        <f>BD25</f>
        <v>4.2000000000000003E-2</v>
      </c>
      <c r="BI25" s="24"/>
    </row>
    <row r="26" spans="1:61" customFormat="1">
      <c r="A26" s="1" t="s">
        <v>20</v>
      </c>
      <c r="B26" s="168">
        <f>'Sample Breakeven '!B26</f>
        <v>300</v>
      </c>
      <c r="C26" s="143"/>
      <c r="D26" s="19"/>
      <c r="E26" s="83"/>
      <c r="F26" s="14">
        <f>B26</f>
        <v>300</v>
      </c>
      <c r="H26" s="15">
        <f>F26/F$5</f>
        <v>3.6675240599982643E-3</v>
      </c>
      <c r="I26" s="24"/>
      <c r="J26" s="14">
        <f>F26</f>
        <v>300</v>
      </c>
      <c r="L26" s="15">
        <f>J26/J$5</f>
        <v>3.5008184209074341E-3</v>
      </c>
      <c r="M26" s="24"/>
      <c r="N26" s="14">
        <f>J26</f>
        <v>300</v>
      </c>
      <c r="P26" s="15">
        <f>N26/N$5</f>
        <v>3.4692795162145742E-3</v>
      </c>
      <c r="Q26" s="24"/>
      <c r="R26" s="14">
        <f>N26</f>
        <v>300</v>
      </c>
      <c r="T26" s="15">
        <f>R26/R$5</f>
        <v>3.4383038062483725E-3</v>
      </c>
      <c r="U26" s="25"/>
      <c r="V26" s="14">
        <f>R26</f>
        <v>300</v>
      </c>
      <c r="X26" s="15">
        <f>V26/V$5</f>
        <v>3.3779826868405062E-3</v>
      </c>
      <c r="Y26" s="24"/>
      <c r="Z26" s="14">
        <f>V26</f>
        <v>300</v>
      </c>
      <c r="AB26" s="15">
        <f>Z26/Z$5</f>
        <v>3.4692795162145742E-3</v>
      </c>
      <c r="AC26" s="24"/>
      <c r="AD26" s="14">
        <f>Z26</f>
        <v>300</v>
      </c>
      <c r="AF26" s="15">
        <f>AD26/AD$5</f>
        <v>3.6675240599982643E-3</v>
      </c>
      <c r="AG26" s="24"/>
      <c r="AH26" s="14">
        <f>AD26</f>
        <v>300</v>
      </c>
      <c r="AJ26" s="15">
        <f>AH26/AH$5</f>
        <v>3.0807202103985422E-3</v>
      </c>
      <c r="AK26" s="24"/>
      <c r="AL26" s="14">
        <f>AH26</f>
        <v>300</v>
      </c>
      <c r="AN26" s="15">
        <f>AL26/AL$5</f>
        <v>3.3779826868405062E-3</v>
      </c>
      <c r="AO26" s="24"/>
      <c r="AP26" s="14">
        <f>AL26</f>
        <v>300</v>
      </c>
      <c r="AR26" s="15">
        <f>AP26/AP$5</f>
        <v>3.7387381194157066E-3</v>
      </c>
      <c r="AS26" s="24"/>
      <c r="AT26" s="14">
        <f>AP26</f>
        <v>300</v>
      </c>
      <c r="AV26" s="15">
        <f>AT26/AT$5</f>
        <v>3.7027887144213249E-3</v>
      </c>
      <c r="AW26" s="24"/>
      <c r="AX26" s="14">
        <f>AP26</f>
        <v>300</v>
      </c>
      <c r="AZ26" s="15">
        <f>AX26/AX$5</f>
        <v>3.6675240599982643E-3</v>
      </c>
      <c r="BA26" s="24"/>
      <c r="BB26" s="14">
        <f>AT26</f>
        <v>300</v>
      </c>
      <c r="BD26" s="15">
        <f>BB26/BB$5</f>
        <v>3.6675240599982643E-3</v>
      </c>
      <c r="BE26" s="24"/>
      <c r="BF26" s="181">
        <f>+F26+J26+N26+R26+V26+Z26+AD26+AH26+AL26+AP26+AT26+AX26+BB26</f>
        <v>3900</v>
      </c>
      <c r="BH26" s="15">
        <f>BF26/BF$5</f>
        <v>3.5155690603213699E-3</v>
      </c>
      <c r="BI26" s="24"/>
    </row>
    <row r="27" spans="1:61" customFormat="1">
      <c r="A27" s="124" t="s">
        <v>53</v>
      </c>
      <c r="B27" s="166"/>
      <c r="C27" s="96"/>
      <c r="D27" s="97"/>
      <c r="E27" s="83"/>
      <c r="F27" s="98">
        <f>SUM(F22:F26)</f>
        <v>26125.004728132397</v>
      </c>
      <c r="G27" s="99"/>
      <c r="H27" s="100">
        <f>F27/F$5</f>
        <v>0.31938027802664659</v>
      </c>
      <c r="I27" s="24"/>
      <c r="J27" s="98">
        <f>SUM(J22:J26)</f>
        <v>27203.973207249815</v>
      </c>
      <c r="K27" s="99"/>
      <c r="L27" s="100">
        <f>J27/J$5</f>
        <v>0.31745390175270816</v>
      </c>
      <c r="M27" s="24"/>
      <c r="N27" s="98">
        <f>SUM(N22:N26)</f>
        <v>27419.766903073298</v>
      </c>
      <c r="O27" s="99"/>
      <c r="P27" s="100">
        <f>N27/N$5</f>
        <v>0.31708945218736839</v>
      </c>
      <c r="Q27" s="24"/>
      <c r="R27" s="98">
        <f>SUM(R22:R26)</f>
        <v>27635.560598896787</v>
      </c>
      <c r="S27" s="99"/>
      <c r="T27" s="100">
        <f>R27/R$5</f>
        <v>0.31673151064998128</v>
      </c>
      <c r="U27" s="25"/>
      <c r="V27" s="98">
        <f>SUM(V22:V26)</f>
        <v>28067.147990543752</v>
      </c>
      <c r="W27" s="99"/>
      <c r="X27" s="100">
        <f>V27/V$5</f>
        <v>0.31603446660349033</v>
      </c>
      <c r="Y27" s="24"/>
      <c r="Z27" s="98">
        <f>SUM(Z22:Z26)</f>
        <v>27419.766903073298</v>
      </c>
      <c r="AA27" s="99"/>
      <c r="AB27" s="100">
        <f>Z27/Z$5</f>
        <v>0.31708945218736839</v>
      </c>
      <c r="AC27" s="24"/>
      <c r="AD27" s="98">
        <f>SUM(AD22:AD26)</f>
        <v>26125.004728132397</v>
      </c>
      <c r="AE27" s="99"/>
      <c r="AF27" s="100">
        <f>AD27/AD$5</f>
        <v>0.31938027802664659</v>
      </c>
      <c r="AG27" s="24"/>
      <c r="AH27" s="98">
        <f>SUM(AH22:AH26)</f>
        <v>30440.87864460206</v>
      </c>
      <c r="AI27" s="99"/>
      <c r="AJ27" s="100">
        <f>AH27/AH$5</f>
        <v>0.31259943354238318</v>
      </c>
      <c r="AK27" s="24"/>
      <c r="AL27" s="98">
        <f>SUM(AL22:AL26)</f>
        <v>28067.147990543752</v>
      </c>
      <c r="AM27" s="99"/>
      <c r="AN27" s="100">
        <f>AL27/AL$5</f>
        <v>0.31603446660349033</v>
      </c>
      <c r="AO27" s="24"/>
      <c r="AP27" s="98">
        <f>SUM(AP22:AP26)</f>
        <v>25693.417336485429</v>
      </c>
      <c r="AQ27" s="99"/>
      <c r="AR27" s="100">
        <f>AP27/AP$5</f>
        <v>0.32020319604658148</v>
      </c>
      <c r="AS27" s="24"/>
      <c r="AT27" s="98">
        <f>SUM(AT22:AT26)</f>
        <v>25909.211032308915</v>
      </c>
      <c r="AU27" s="99"/>
      <c r="AV27" s="100">
        <f>AT27/AT$5</f>
        <v>0.31978778069997976</v>
      </c>
      <c r="AW27" s="24"/>
      <c r="AX27" s="98">
        <f>SUM(AX22:AX26)</f>
        <v>26125.004728132397</v>
      </c>
      <c r="AY27" s="99"/>
      <c r="AZ27" s="100">
        <f>AX27/AX$5</f>
        <v>0.31938027802664659</v>
      </c>
      <c r="BA27" s="24"/>
      <c r="BB27" s="98">
        <f>SUM(BB22:BB26)</f>
        <v>26125.004728132397</v>
      </c>
      <c r="BC27" s="99"/>
      <c r="BD27" s="100">
        <f>BB27/BB$5</f>
        <v>0.31938027802664659</v>
      </c>
      <c r="BE27" s="24"/>
      <c r="BF27" s="98">
        <f>SUM(BF22:BF26)</f>
        <v>352356.88951930671</v>
      </c>
      <c r="BG27" s="99"/>
      <c r="BH27" s="100">
        <f>BF27/BF$5</f>
        <v>0.31762435358593588</v>
      </c>
      <c r="BI27" s="24"/>
    </row>
    <row r="28" spans="1:61" customFormat="1">
      <c r="A28" s="1"/>
      <c r="B28" s="169"/>
      <c r="C28" s="40"/>
      <c r="D28" s="3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  <c r="V28" s="14"/>
      <c r="X28" s="15"/>
      <c r="Y28" s="24"/>
      <c r="Z28" s="14"/>
      <c r="AB28" s="15"/>
      <c r="AC28" s="24"/>
      <c r="AD28" s="14"/>
      <c r="AF28" s="15"/>
      <c r="AG28" s="24"/>
      <c r="AH28" s="14"/>
      <c r="AJ28" s="15"/>
      <c r="AK28" s="24"/>
      <c r="AL28" s="14"/>
      <c r="AN28" s="15"/>
      <c r="AO28" s="24"/>
      <c r="AP28" s="14"/>
      <c r="AR28" s="15"/>
      <c r="AS28" s="24"/>
      <c r="AT28" s="14"/>
      <c r="AV28" s="15"/>
      <c r="AW28" s="24"/>
      <c r="AX28" s="14"/>
      <c r="AZ28" s="15"/>
      <c r="BA28" s="24"/>
      <c r="BB28" s="14"/>
      <c r="BD28" s="15"/>
      <c r="BE28" s="24"/>
      <c r="BF28" s="14"/>
      <c r="BH28" s="15"/>
      <c r="BI28" s="24"/>
    </row>
    <row r="29" spans="1:61" customFormat="1" ht="13.8">
      <c r="A29" s="123" t="s">
        <v>32</v>
      </c>
      <c r="B29" s="170"/>
      <c r="C29" s="66"/>
      <c r="D29" s="67"/>
      <c r="E29" s="83"/>
      <c r="F29" s="68"/>
      <c r="G29" s="69"/>
      <c r="H29" s="70">
        <f>H15+H22</f>
        <v>0.60115648391664978</v>
      </c>
      <c r="I29" s="24"/>
      <c r="J29" s="68"/>
      <c r="K29" s="69"/>
      <c r="L29" s="70">
        <f>L15+L22</f>
        <v>0.59953573464771126</v>
      </c>
      <c r="M29" s="24"/>
      <c r="N29" s="68"/>
      <c r="O29" s="69"/>
      <c r="P29" s="70">
        <f>P15+P22</f>
        <v>0.5992291064076416</v>
      </c>
      <c r="Q29" s="24"/>
      <c r="R29" s="68"/>
      <c r="S29" s="69"/>
      <c r="T29" s="70">
        <f>T15+T22</f>
        <v>0.59892795367185925</v>
      </c>
      <c r="U29" s="25"/>
      <c r="V29" s="68"/>
      <c r="W29" s="69"/>
      <c r="X29" s="70">
        <f>X15+X22</f>
        <v>0.59834149834428274</v>
      </c>
      <c r="Y29" s="24"/>
      <c r="Z29" s="68"/>
      <c r="AA29" s="69"/>
      <c r="AB29" s="70">
        <f>AB15+AB22</f>
        <v>0.5992291064076416</v>
      </c>
      <c r="AC29" s="24"/>
      <c r="AD29" s="68"/>
      <c r="AE29" s="69"/>
      <c r="AF29" s="70">
        <f>AF15+AF22</f>
        <v>0.60115648391664978</v>
      </c>
      <c r="AG29" s="24"/>
      <c r="AH29" s="68"/>
      <c r="AI29" s="69"/>
      <c r="AJ29" s="70">
        <f>AJ15+AJ22</f>
        <v>0.59545144648998583</v>
      </c>
      <c r="AK29" s="24"/>
      <c r="AL29" s="68"/>
      <c r="AM29" s="69"/>
      <c r="AN29" s="70">
        <f>AN15+AN22</f>
        <v>0.59834149834428274</v>
      </c>
      <c r="AO29" s="24"/>
      <c r="AP29" s="68"/>
      <c r="AQ29" s="69"/>
      <c r="AR29" s="70">
        <f>AR15+AR22</f>
        <v>0.60184884282765272</v>
      </c>
      <c r="AS29" s="24"/>
      <c r="AT29" s="68"/>
      <c r="AU29" s="69"/>
      <c r="AV29" s="70">
        <f>AV15+AV22</f>
        <v>0.60149933472354067</v>
      </c>
      <c r="AW29" s="24"/>
      <c r="AX29" s="68"/>
      <c r="AY29" s="69"/>
      <c r="AZ29" s="70">
        <f>AZ15+AZ22</f>
        <v>0.60115648391664978</v>
      </c>
      <c r="BA29" s="24"/>
      <c r="BB29" s="68"/>
      <c r="BC29" s="69"/>
      <c r="BD29" s="70">
        <f>BD15+BD22</f>
        <v>0.60115648391664978</v>
      </c>
      <c r="BE29" s="24"/>
      <c r="BF29" s="68"/>
      <c r="BG29" s="69"/>
      <c r="BH29" s="70">
        <f>BH15+BH22</f>
        <v>0.59967914364201336</v>
      </c>
      <c r="BI29" s="24"/>
    </row>
    <row r="30" spans="1:61" customFormat="1">
      <c r="A30" s="34"/>
      <c r="B30" s="169"/>
      <c r="C30" s="40"/>
      <c r="D30" s="3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36"/>
      <c r="W30" s="37"/>
      <c r="X30" s="35"/>
      <c r="Y30" s="24"/>
      <c r="Z30" s="36"/>
      <c r="AA30" s="37"/>
      <c r="AB30" s="35"/>
      <c r="AC30" s="24"/>
      <c r="AD30" s="36"/>
      <c r="AE30" s="37"/>
      <c r="AF30" s="35"/>
      <c r="AG30" s="24"/>
      <c r="AH30" s="36"/>
      <c r="AI30" s="37"/>
      <c r="AJ30" s="35"/>
      <c r="AK30" s="24"/>
      <c r="AL30" s="36"/>
      <c r="AM30" s="37"/>
      <c r="AN30" s="35"/>
      <c r="AO30" s="24"/>
      <c r="AP30" s="36"/>
      <c r="AQ30" s="37"/>
      <c r="AR30" s="35"/>
      <c r="AS30" s="24"/>
      <c r="AT30" s="36"/>
      <c r="AU30" s="37"/>
      <c r="AV30" s="35"/>
      <c r="AW30" s="24"/>
      <c r="AX30" s="36"/>
      <c r="AY30" s="37"/>
      <c r="AZ30" s="35"/>
      <c r="BA30" s="24"/>
      <c r="BB30" s="36"/>
      <c r="BC30" s="37"/>
      <c r="BD30" s="35"/>
      <c r="BE30" s="24"/>
      <c r="BF30" s="36"/>
      <c r="BG30" s="37"/>
      <c r="BH30" s="35"/>
      <c r="BI30" s="24"/>
    </row>
    <row r="31" spans="1:61" customFormat="1">
      <c r="A31" s="1" t="s">
        <v>10</v>
      </c>
      <c r="B31" s="167">
        <f>'Sample Breakeven '!B31</f>
        <v>50</v>
      </c>
      <c r="C31" s="142" t="s">
        <v>36</v>
      </c>
      <c r="D31" s="19"/>
      <c r="E31" s="83"/>
      <c r="F31" s="14">
        <f t="shared" ref="F31:F38" si="0">B31</f>
        <v>50</v>
      </c>
      <c r="H31" s="15">
        <f t="shared" ref="H31:H38" si="1">F31/F$5</f>
        <v>6.1125400999971079E-4</v>
      </c>
      <c r="I31" s="24"/>
      <c r="J31" s="14">
        <f t="shared" ref="J31:J38" si="2">F31</f>
        <v>50</v>
      </c>
      <c r="L31" s="15">
        <f t="shared" ref="L31:L38" si="3">J31/J$5</f>
        <v>5.8346973681790571E-4</v>
      </c>
      <c r="M31" s="24"/>
      <c r="N31" s="14">
        <f t="shared" ref="N31:N38" si="4">J31</f>
        <v>50</v>
      </c>
      <c r="P31" s="15">
        <f t="shared" ref="P31:P38" si="5">N31/N$5</f>
        <v>5.7821325270242903E-4</v>
      </c>
      <c r="Q31" s="24"/>
      <c r="R31" s="14">
        <f t="shared" ref="R31:R38" si="6">N31</f>
        <v>50</v>
      </c>
      <c r="T31" s="15">
        <f t="shared" ref="T31:T38" si="7">R31/R$5</f>
        <v>5.7305063437472882E-4</v>
      </c>
      <c r="U31" s="25"/>
      <c r="V31" s="14">
        <f t="shared" ref="V31:V38" si="8">R31</f>
        <v>50</v>
      </c>
      <c r="X31" s="15">
        <f t="shared" ref="X31:X38" si="9">V31/V$5</f>
        <v>5.629971144734177E-4</v>
      </c>
      <c r="Y31" s="24"/>
      <c r="Z31" s="14">
        <f t="shared" ref="Z31:Z38" si="10">V31</f>
        <v>50</v>
      </c>
      <c r="AB31" s="15">
        <f t="shared" ref="AB31:AB38" si="11">Z31/Z$5</f>
        <v>5.7821325270242903E-4</v>
      </c>
      <c r="AC31" s="24"/>
      <c r="AD31" s="14">
        <f t="shared" ref="AD31:AD38" si="12">Z31</f>
        <v>50</v>
      </c>
      <c r="AF31" s="15">
        <f t="shared" ref="AF31:AF38" si="13">AD31/AD$5</f>
        <v>6.1125400999971079E-4</v>
      </c>
      <c r="AG31" s="24"/>
      <c r="AH31" s="14">
        <f t="shared" ref="AH31:AH38" si="14">AD31</f>
        <v>50</v>
      </c>
      <c r="AJ31" s="15">
        <f t="shared" ref="AJ31:AJ38" si="15">AH31/AH$5</f>
        <v>5.1345336839975708E-4</v>
      </c>
      <c r="AK31" s="24"/>
      <c r="AL31" s="14">
        <f t="shared" ref="AL31:AL38" si="16">AH31</f>
        <v>50</v>
      </c>
      <c r="AN31" s="15">
        <f t="shared" ref="AN31:AN38" si="17">AL31/AL$5</f>
        <v>5.629971144734177E-4</v>
      </c>
      <c r="AO31" s="24"/>
      <c r="AP31" s="14">
        <f t="shared" ref="AP31:AP38" si="18">AL31</f>
        <v>50</v>
      </c>
      <c r="AR31" s="15">
        <f t="shared" ref="AR31:AR38" si="19">AP31/AP$5</f>
        <v>6.2312301990261781E-4</v>
      </c>
      <c r="AS31" s="24"/>
      <c r="AT31" s="14">
        <f t="shared" ref="AT31:AT38" si="20">AP31</f>
        <v>50</v>
      </c>
      <c r="AV31" s="15">
        <f t="shared" ref="AV31:AV38" si="21">AT31/AT$5</f>
        <v>6.1713145240355411E-4</v>
      </c>
      <c r="AW31" s="24"/>
      <c r="AX31" s="14">
        <f t="shared" ref="AX31:AX36" si="22">AP31</f>
        <v>50</v>
      </c>
      <c r="AZ31" s="15">
        <f t="shared" ref="AZ31:AZ36" si="23">AX31/AX$5</f>
        <v>6.1125400999971079E-4</v>
      </c>
      <c r="BA31" s="24"/>
      <c r="BB31" s="14">
        <f t="shared" ref="BB31:BB38" si="24">AT31</f>
        <v>50</v>
      </c>
      <c r="BD31" s="15">
        <f t="shared" ref="BD31:BD38" si="25">BB31/BB$5</f>
        <v>6.1125400999971079E-4</v>
      </c>
      <c r="BE31" s="24"/>
      <c r="BF31" s="181">
        <f>+F31+J31+N31+R31+V31+Z31+AD31+AH31+AL31+AP31+AT31+AX31+BB31</f>
        <v>650</v>
      </c>
      <c r="BH31" s="15">
        <f t="shared" ref="BH31:BH38" si="26">BF31/BF$5</f>
        <v>5.8592817672022839E-4</v>
      </c>
      <c r="BI31" s="24"/>
    </row>
    <row r="32" spans="1:61" customFormat="1">
      <c r="A32" s="63" t="s">
        <v>46</v>
      </c>
      <c r="B32" s="167">
        <f>'Sample Breakeven '!B32</f>
        <v>65</v>
      </c>
      <c r="C32" s="142" t="s">
        <v>36</v>
      </c>
      <c r="D32" s="19"/>
      <c r="E32" s="83"/>
      <c r="F32" s="14">
        <f t="shared" si="0"/>
        <v>65</v>
      </c>
      <c r="H32" s="15">
        <f t="shared" si="1"/>
        <v>7.9463021299962396E-4</v>
      </c>
      <c r="I32" s="24"/>
      <c r="J32" s="14">
        <f t="shared" si="2"/>
        <v>65</v>
      </c>
      <c r="L32" s="15">
        <f t="shared" si="3"/>
        <v>7.5851065786327742E-4</v>
      </c>
      <c r="M32" s="24"/>
      <c r="N32" s="14">
        <f t="shared" si="4"/>
        <v>65</v>
      </c>
      <c r="P32" s="15">
        <f t="shared" si="5"/>
        <v>7.516772285131578E-4</v>
      </c>
      <c r="Q32" s="24"/>
      <c r="R32" s="14">
        <f t="shared" si="6"/>
        <v>65</v>
      </c>
      <c r="T32" s="15">
        <f t="shared" si="7"/>
        <v>7.4496582468714745E-4</v>
      </c>
      <c r="U32" s="25"/>
      <c r="V32" s="14">
        <f t="shared" si="8"/>
        <v>65</v>
      </c>
      <c r="X32" s="15">
        <f t="shared" si="9"/>
        <v>7.3189624881544308E-4</v>
      </c>
      <c r="Y32" s="24"/>
      <c r="Z32" s="14">
        <f t="shared" si="10"/>
        <v>65</v>
      </c>
      <c r="AB32" s="15">
        <f t="shared" si="11"/>
        <v>7.516772285131578E-4</v>
      </c>
      <c r="AC32" s="24"/>
      <c r="AD32" s="14">
        <f t="shared" si="12"/>
        <v>65</v>
      </c>
      <c r="AF32" s="15">
        <f t="shared" si="13"/>
        <v>7.9463021299962396E-4</v>
      </c>
      <c r="AG32" s="24"/>
      <c r="AH32" s="14">
        <f t="shared" si="14"/>
        <v>65</v>
      </c>
      <c r="AJ32" s="15">
        <f t="shared" si="15"/>
        <v>6.6748937891968421E-4</v>
      </c>
      <c r="AK32" s="24"/>
      <c r="AL32" s="14">
        <f t="shared" si="16"/>
        <v>65</v>
      </c>
      <c r="AN32" s="15">
        <f t="shared" si="17"/>
        <v>7.3189624881544308E-4</v>
      </c>
      <c r="AO32" s="24"/>
      <c r="AP32" s="14">
        <f t="shared" si="18"/>
        <v>65</v>
      </c>
      <c r="AR32" s="15">
        <f t="shared" si="19"/>
        <v>8.1005992587340303E-4</v>
      </c>
      <c r="AS32" s="24"/>
      <c r="AT32" s="14">
        <f t="shared" si="20"/>
        <v>65</v>
      </c>
      <c r="AV32" s="15">
        <f t="shared" si="21"/>
        <v>8.022708881246204E-4</v>
      </c>
      <c r="AW32" s="24"/>
      <c r="AX32" s="14">
        <f t="shared" si="22"/>
        <v>65</v>
      </c>
      <c r="AZ32" s="15">
        <f t="shared" si="23"/>
        <v>7.9463021299962396E-4</v>
      </c>
      <c r="BA32" s="24"/>
      <c r="BB32" s="14">
        <f t="shared" si="24"/>
        <v>65</v>
      </c>
      <c r="BD32" s="15">
        <f t="shared" si="25"/>
        <v>7.9463021299962396E-4</v>
      </c>
      <c r="BE32" s="24"/>
      <c r="BF32" s="181">
        <f t="shared" ref="BF32:BF38" si="27">+F32+J32+N32+R32+V32+Z32+AD32+AH32+AL32+AP32+AT32+AX32+BB32</f>
        <v>845</v>
      </c>
      <c r="BH32" s="15">
        <f t="shared" si="26"/>
        <v>7.6170662973629687E-4</v>
      </c>
      <c r="BI32" s="24"/>
    </row>
    <row r="33" spans="1:61" customFormat="1" ht="14.4" customHeight="1">
      <c r="A33" s="63" t="s">
        <v>87</v>
      </c>
      <c r="B33" s="167">
        <f>'Sample Breakeven '!B33</f>
        <v>125</v>
      </c>
      <c r="C33" s="142"/>
      <c r="D33" s="19"/>
      <c r="E33" s="83"/>
      <c r="F33" s="14">
        <f>B33</f>
        <v>125</v>
      </c>
      <c r="H33" s="15">
        <f>F33/F$5</f>
        <v>1.5281350249992769E-3</v>
      </c>
      <c r="I33" s="24"/>
      <c r="J33" s="14">
        <f>F33</f>
        <v>125</v>
      </c>
      <c r="L33" s="15">
        <f>J33/J$5</f>
        <v>1.4586743420447641E-3</v>
      </c>
      <c r="M33" s="24"/>
      <c r="N33" s="14">
        <f>J33</f>
        <v>125</v>
      </c>
      <c r="P33" s="15">
        <f>N33/N$5</f>
        <v>1.4455331317560726E-3</v>
      </c>
      <c r="Q33" s="24"/>
      <c r="R33" s="14">
        <f>N33</f>
        <v>125</v>
      </c>
      <c r="T33" s="15">
        <f>R33/R$5</f>
        <v>1.4326265859368218E-3</v>
      </c>
      <c r="U33" s="25"/>
      <c r="V33" s="14">
        <f t="shared" si="8"/>
        <v>125</v>
      </c>
      <c r="X33" s="15">
        <f t="shared" si="9"/>
        <v>1.4074927861835443E-3</v>
      </c>
      <c r="Y33" s="24"/>
      <c r="Z33" s="14">
        <f t="shared" si="10"/>
        <v>125</v>
      </c>
      <c r="AB33" s="15">
        <f t="shared" si="11"/>
        <v>1.4455331317560726E-3</v>
      </c>
      <c r="AC33" s="24"/>
      <c r="AD33" s="14">
        <f t="shared" si="12"/>
        <v>125</v>
      </c>
      <c r="AF33" s="15">
        <f t="shared" si="13"/>
        <v>1.5281350249992769E-3</v>
      </c>
      <c r="AG33" s="24"/>
      <c r="AH33" s="14">
        <f t="shared" si="14"/>
        <v>125</v>
      </c>
      <c r="AJ33" s="15">
        <f t="shared" si="15"/>
        <v>1.2836334209993926E-3</v>
      </c>
      <c r="AK33" s="24"/>
      <c r="AL33" s="14">
        <f t="shared" si="16"/>
        <v>125</v>
      </c>
      <c r="AN33" s="15">
        <f t="shared" si="17"/>
        <v>1.4074927861835443E-3</v>
      </c>
      <c r="AO33" s="24"/>
      <c r="AP33" s="14">
        <f t="shared" si="18"/>
        <v>125</v>
      </c>
      <c r="AR33" s="15">
        <f t="shared" si="19"/>
        <v>1.5578075497565444E-3</v>
      </c>
      <c r="AS33" s="24"/>
      <c r="AT33" s="14">
        <f t="shared" si="20"/>
        <v>125</v>
      </c>
      <c r="AV33" s="15">
        <f t="shared" si="21"/>
        <v>1.5428286310088853E-3</v>
      </c>
      <c r="AW33" s="24"/>
      <c r="AX33" s="14">
        <f t="shared" si="22"/>
        <v>125</v>
      </c>
      <c r="AZ33" s="15">
        <f t="shared" si="23"/>
        <v>1.5281350249992769E-3</v>
      </c>
      <c r="BA33" s="24"/>
      <c r="BB33" s="14">
        <f t="shared" si="24"/>
        <v>125</v>
      </c>
      <c r="BD33" s="15">
        <f t="shared" si="25"/>
        <v>1.5281350249992769E-3</v>
      </c>
      <c r="BE33" s="24"/>
      <c r="BF33" s="181">
        <f t="shared" si="27"/>
        <v>1625</v>
      </c>
      <c r="BH33" s="15">
        <f t="shared" si="26"/>
        <v>1.4648204418005709E-3</v>
      </c>
      <c r="BI33" s="24"/>
    </row>
    <row r="34" spans="1:61" customFormat="1" ht="15" customHeight="1">
      <c r="A34" s="1" t="s">
        <v>11</v>
      </c>
      <c r="B34" s="167">
        <f>'Sample Breakeven '!B34</f>
        <v>30</v>
      </c>
      <c r="C34" s="142" t="s">
        <v>36</v>
      </c>
      <c r="D34" s="19"/>
      <c r="E34" s="83"/>
      <c r="F34" s="60">
        <f t="shared" si="0"/>
        <v>30</v>
      </c>
      <c r="G34" s="12"/>
      <c r="H34" s="46">
        <f t="shared" si="1"/>
        <v>3.6675240599982645E-4</v>
      </c>
      <c r="I34" s="24"/>
      <c r="J34" s="14">
        <f t="shared" si="2"/>
        <v>30</v>
      </c>
      <c r="L34" s="15">
        <f t="shared" si="3"/>
        <v>3.5008184209074341E-4</v>
      </c>
      <c r="M34" s="24"/>
      <c r="N34" s="14">
        <f t="shared" si="4"/>
        <v>30</v>
      </c>
      <c r="P34" s="15">
        <f t="shared" si="5"/>
        <v>3.4692795162145744E-4</v>
      </c>
      <c r="Q34" s="25"/>
      <c r="R34" s="14">
        <f t="shared" si="6"/>
        <v>30</v>
      </c>
      <c r="T34" s="15">
        <f t="shared" si="7"/>
        <v>3.4383038062483725E-4</v>
      </c>
      <c r="U34" s="25"/>
      <c r="V34" s="14">
        <f t="shared" si="8"/>
        <v>30</v>
      </c>
      <c r="X34" s="15">
        <f t="shared" si="9"/>
        <v>3.3779826868405064E-4</v>
      </c>
      <c r="Y34" s="24"/>
      <c r="Z34" s="14">
        <f t="shared" si="10"/>
        <v>30</v>
      </c>
      <c r="AB34" s="15">
        <f t="shared" si="11"/>
        <v>3.4692795162145744E-4</v>
      </c>
      <c r="AC34" s="24"/>
      <c r="AD34" s="14">
        <f t="shared" si="12"/>
        <v>30</v>
      </c>
      <c r="AF34" s="15">
        <f t="shared" si="13"/>
        <v>3.6675240599982645E-4</v>
      </c>
      <c r="AG34" s="24"/>
      <c r="AH34" s="14">
        <f t="shared" si="14"/>
        <v>30</v>
      </c>
      <c r="AJ34" s="15">
        <f t="shared" si="15"/>
        <v>3.0807202103985427E-4</v>
      </c>
      <c r="AK34" s="24"/>
      <c r="AL34" s="14">
        <f t="shared" si="16"/>
        <v>30</v>
      </c>
      <c r="AN34" s="15">
        <f t="shared" si="17"/>
        <v>3.3779826868405064E-4</v>
      </c>
      <c r="AO34" s="24"/>
      <c r="AP34" s="14">
        <f t="shared" si="18"/>
        <v>30</v>
      </c>
      <c r="AR34" s="15">
        <f t="shared" si="19"/>
        <v>3.7387381194157066E-4</v>
      </c>
      <c r="AS34" s="24"/>
      <c r="AT34" s="14">
        <f t="shared" si="20"/>
        <v>30</v>
      </c>
      <c r="AV34" s="15">
        <f t="shared" si="21"/>
        <v>3.7027887144213247E-4</v>
      </c>
      <c r="AW34" s="24"/>
      <c r="AX34" s="14">
        <f t="shared" si="22"/>
        <v>30</v>
      </c>
      <c r="AZ34" s="15">
        <f t="shared" si="23"/>
        <v>3.6675240599982645E-4</v>
      </c>
      <c r="BA34" s="24"/>
      <c r="BB34" s="14">
        <f t="shared" si="24"/>
        <v>30</v>
      </c>
      <c r="BD34" s="15">
        <f t="shared" si="25"/>
        <v>3.6675240599982645E-4</v>
      </c>
      <c r="BE34" s="24"/>
      <c r="BF34" s="181">
        <f t="shared" si="27"/>
        <v>390</v>
      </c>
      <c r="BH34" s="15">
        <f t="shared" si="26"/>
        <v>3.51556906032137E-4</v>
      </c>
      <c r="BI34" s="24"/>
    </row>
    <row r="35" spans="1:61" customFormat="1">
      <c r="A35" s="22" t="s">
        <v>26</v>
      </c>
      <c r="B35" s="167">
        <f>'Sample Breakeven '!B35</f>
        <v>100</v>
      </c>
      <c r="C35" s="143"/>
      <c r="D35" s="19"/>
      <c r="E35" s="83"/>
      <c r="F35" s="60">
        <f t="shared" si="0"/>
        <v>100</v>
      </c>
      <c r="G35" s="12"/>
      <c r="H35" s="46">
        <f t="shared" si="1"/>
        <v>1.2225080199994216E-3</v>
      </c>
      <c r="I35" s="24"/>
      <c r="J35" s="14">
        <f t="shared" si="2"/>
        <v>100</v>
      </c>
      <c r="L35" s="15">
        <f t="shared" si="3"/>
        <v>1.1669394736358114E-3</v>
      </c>
      <c r="M35" s="24"/>
      <c r="N35" s="14">
        <f t="shared" si="4"/>
        <v>100</v>
      </c>
      <c r="P35" s="15">
        <f t="shared" si="5"/>
        <v>1.1564265054048581E-3</v>
      </c>
      <c r="Q35" s="25"/>
      <c r="R35" s="14">
        <f t="shared" si="6"/>
        <v>100</v>
      </c>
      <c r="T35" s="15">
        <f t="shared" si="7"/>
        <v>1.1461012687494576E-3</v>
      </c>
      <c r="U35" s="25"/>
      <c r="V35" s="14">
        <f t="shared" si="8"/>
        <v>100</v>
      </c>
      <c r="X35" s="15">
        <f t="shared" si="9"/>
        <v>1.1259942289468354E-3</v>
      </c>
      <c r="Y35" s="24"/>
      <c r="Z35" s="14">
        <f t="shared" si="10"/>
        <v>100</v>
      </c>
      <c r="AB35" s="15">
        <f t="shared" si="11"/>
        <v>1.1564265054048581E-3</v>
      </c>
      <c r="AC35" s="24"/>
      <c r="AD35" s="14">
        <f t="shared" si="12"/>
        <v>100</v>
      </c>
      <c r="AF35" s="15">
        <f t="shared" si="13"/>
        <v>1.2225080199994216E-3</v>
      </c>
      <c r="AG35" s="24"/>
      <c r="AH35" s="14">
        <f t="shared" si="14"/>
        <v>100</v>
      </c>
      <c r="AJ35" s="15">
        <f t="shared" si="15"/>
        <v>1.0269067367995142E-3</v>
      </c>
      <c r="AK35" s="24"/>
      <c r="AL35" s="14">
        <f t="shared" si="16"/>
        <v>100</v>
      </c>
      <c r="AN35" s="15">
        <f t="shared" si="17"/>
        <v>1.1259942289468354E-3</v>
      </c>
      <c r="AO35" s="24"/>
      <c r="AP35" s="14">
        <f t="shared" si="18"/>
        <v>100</v>
      </c>
      <c r="AR35" s="15">
        <f t="shared" si="19"/>
        <v>1.2462460398052356E-3</v>
      </c>
      <c r="AS35" s="24"/>
      <c r="AT35" s="14">
        <f t="shared" si="20"/>
        <v>100</v>
      </c>
      <c r="AV35" s="15">
        <f t="shared" si="21"/>
        <v>1.2342629048071082E-3</v>
      </c>
      <c r="AW35" s="24"/>
      <c r="AX35" s="14">
        <f t="shared" si="22"/>
        <v>100</v>
      </c>
      <c r="AZ35" s="15">
        <f t="shared" si="23"/>
        <v>1.2225080199994216E-3</v>
      </c>
      <c r="BA35" s="24"/>
      <c r="BB35" s="14">
        <f t="shared" si="24"/>
        <v>100</v>
      </c>
      <c r="BD35" s="15">
        <f t="shared" si="25"/>
        <v>1.2225080199994216E-3</v>
      </c>
      <c r="BE35" s="24"/>
      <c r="BF35" s="181">
        <f t="shared" si="27"/>
        <v>1300</v>
      </c>
      <c r="BH35" s="15">
        <f t="shared" si="26"/>
        <v>1.1718563534404568E-3</v>
      </c>
      <c r="BI35" s="24"/>
    </row>
    <row r="36" spans="1:61" customFormat="1">
      <c r="A36" s="22" t="s">
        <v>37</v>
      </c>
      <c r="B36" s="167">
        <f>'Sample Breakeven '!B36</f>
        <v>50</v>
      </c>
      <c r="C36" s="143"/>
      <c r="D36" s="19"/>
      <c r="E36" s="83"/>
      <c r="F36" s="60">
        <f t="shared" si="0"/>
        <v>50</v>
      </c>
      <c r="G36" s="12"/>
      <c r="H36" s="46">
        <f t="shared" si="1"/>
        <v>6.1125400999971079E-4</v>
      </c>
      <c r="I36" s="24"/>
      <c r="J36" s="14">
        <f t="shared" si="2"/>
        <v>50</v>
      </c>
      <c r="L36" s="15">
        <f t="shared" si="3"/>
        <v>5.8346973681790571E-4</v>
      </c>
      <c r="M36" s="24"/>
      <c r="N36" s="14">
        <f t="shared" si="4"/>
        <v>50</v>
      </c>
      <c r="P36" s="15">
        <f t="shared" si="5"/>
        <v>5.7821325270242903E-4</v>
      </c>
      <c r="Q36" s="25"/>
      <c r="R36" s="14">
        <f t="shared" si="6"/>
        <v>50</v>
      </c>
      <c r="T36" s="15">
        <f t="shared" si="7"/>
        <v>5.7305063437472882E-4</v>
      </c>
      <c r="U36" s="25"/>
      <c r="V36" s="14">
        <f t="shared" si="8"/>
        <v>50</v>
      </c>
      <c r="X36" s="15">
        <f t="shared" si="9"/>
        <v>5.629971144734177E-4</v>
      </c>
      <c r="Y36" s="24"/>
      <c r="Z36" s="14">
        <f t="shared" si="10"/>
        <v>50</v>
      </c>
      <c r="AB36" s="15">
        <f t="shared" si="11"/>
        <v>5.7821325270242903E-4</v>
      </c>
      <c r="AC36" s="24"/>
      <c r="AD36" s="14">
        <f t="shared" si="12"/>
        <v>50</v>
      </c>
      <c r="AF36" s="15">
        <f t="shared" si="13"/>
        <v>6.1125400999971079E-4</v>
      </c>
      <c r="AG36" s="24"/>
      <c r="AH36" s="14">
        <f t="shared" si="14"/>
        <v>50</v>
      </c>
      <c r="AJ36" s="15">
        <f t="shared" si="15"/>
        <v>5.1345336839975708E-4</v>
      </c>
      <c r="AK36" s="24"/>
      <c r="AL36" s="14">
        <f t="shared" si="16"/>
        <v>50</v>
      </c>
      <c r="AN36" s="15">
        <f t="shared" si="17"/>
        <v>5.629971144734177E-4</v>
      </c>
      <c r="AO36" s="24"/>
      <c r="AP36" s="14">
        <f t="shared" si="18"/>
        <v>50</v>
      </c>
      <c r="AR36" s="15">
        <f t="shared" si="19"/>
        <v>6.2312301990261781E-4</v>
      </c>
      <c r="AS36" s="24"/>
      <c r="AT36" s="14">
        <f t="shared" si="20"/>
        <v>50</v>
      </c>
      <c r="AV36" s="15">
        <f t="shared" si="21"/>
        <v>6.1713145240355411E-4</v>
      </c>
      <c r="AW36" s="24"/>
      <c r="AX36" s="14">
        <f t="shared" si="22"/>
        <v>50</v>
      </c>
      <c r="AZ36" s="15">
        <f t="shared" si="23"/>
        <v>6.1125400999971079E-4</v>
      </c>
      <c r="BA36" s="24"/>
      <c r="BB36" s="14">
        <f t="shared" si="24"/>
        <v>50</v>
      </c>
      <c r="BD36" s="15">
        <f t="shared" si="25"/>
        <v>6.1125400999971079E-4</v>
      </c>
      <c r="BE36" s="24"/>
      <c r="BF36" s="181">
        <f t="shared" si="27"/>
        <v>650</v>
      </c>
      <c r="BH36" s="15">
        <f t="shared" si="26"/>
        <v>5.8592817672022839E-4</v>
      </c>
      <c r="BI36" s="24"/>
    </row>
    <row r="37" spans="1:61" customFormat="1">
      <c r="A37" s="22" t="s">
        <v>86</v>
      </c>
      <c r="B37" s="167">
        <f>'Sample Breakeven '!B37</f>
        <v>100</v>
      </c>
      <c r="C37" s="143"/>
      <c r="D37" s="19"/>
      <c r="E37" s="83"/>
      <c r="F37" s="60">
        <f>B37</f>
        <v>100</v>
      </c>
      <c r="G37" s="12"/>
      <c r="H37" s="46">
        <f>F37/F$5</f>
        <v>1.2225080199994216E-3</v>
      </c>
      <c r="I37" s="24"/>
      <c r="J37" s="14">
        <f>F37</f>
        <v>100</v>
      </c>
      <c r="L37" s="15">
        <f>J37/J$5</f>
        <v>1.1669394736358114E-3</v>
      </c>
      <c r="M37" s="24"/>
      <c r="N37" s="14">
        <f>J37</f>
        <v>100</v>
      </c>
      <c r="P37" s="15">
        <f>N37/N$5</f>
        <v>1.1564265054048581E-3</v>
      </c>
      <c r="Q37" s="25"/>
      <c r="R37" s="14">
        <f>N37</f>
        <v>100</v>
      </c>
      <c r="T37" s="15">
        <f>R37/R$5</f>
        <v>1.1461012687494576E-3</v>
      </c>
      <c r="U37" s="25"/>
      <c r="V37" s="14">
        <f>R37</f>
        <v>100</v>
      </c>
      <c r="X37" s="15">
        <f>V37/V$5</f>
        <v>1.1259942289468354E-3</v>
      </c>
      <c r="Y37" s="24"/>
      <c r="Z37" s="14">
        <f>V37</f>
        <v>100</v>
      </c>
      <c r="AB37" s="15">
        <f>Z37/Z$5</f>
        <v>1.1564265054048581E-3</v>
      </c>
      <c r="AC37" s="24"/>
      <c r="AD37" s="14">
        <f>Z37</f>
        <v>100</v>
      </c>
      <c r="AF37" s="15">
        <f>AD37/AD$5</f>
        <v>1.2225080199994216E-3</v>
      </c>
      <c r="AG37" s="24"/>
      <c r="AH37" s="14">
        <f>AD37</f>
        <v>100</v>
      </c>
      <c r="AJ37" s="15">
        <f>AH37/AH$5</f>
        <v>1.0269067367995142E-3</v>
      </c>
      <c r="AK37" s="24"/>
      <c r="AL37" s="14">
        <f>AH37</f>
        <v>100</v>
      </c>
      <c r="AN37" s="15">
        <f>AL37/AL$5</f>
        <v>1.1259942289468354E-3</v>
      </c>
      <c r="AO37" s="24"/>
      <c r="AP37" s="14">
        <f>AL37</f>
        <v>100</v>
      </c>
      <c r="AR37" s="15">
        <f>AP37/AP$5</f>
        <v>1.2462460398052356E-3</v>
      </c>
      <c r="AS37" s="24"/>
      <c r="AT37" s="14">
        <f>AP37</f>
        <v>100</v>
      </c>
      <c r="AV37" s="15">
        <f>AT37/AT$5</f>
        <v>1.2342629048071082E-3</v>
      </c>
      <c r="AW37" s="24"/>
      <c r="AX37" s="14">
        <f>AP37</f>
        <v>100</v>
      </c>
      <c r="AZ37" s="15">
        <f>AX37/AX$5</f>
        <v>1.2225080199994216E-3</v>
      </c>
      <c r="BA37" s="24"/>
      <c r="BB37" s="14">
        <f>AT37</f>
        <v>100</v>
      </c>
      <c r="BD37" s="15">
        <f>BB37/BB$5</f>
        <v>1.2225080199994216E-3</v>
      </c>
      <c r="BE37" s="24"/>
      <c r="BF37" s="181">
        <f t="shared" si="27"/>
        <v>1300</v>
      </c>
      <c r="BH37" s="15">
        <f>BF37/BF$5</f>
        <v>1.1718563534404568E-3</v>
      </c>
      <c r="BI37" s="24"/>
    </row>
    <row r="38" spans="1:61" customFormat="1">
      <c r="A38" s="22" t="s">
        <v>29</v>
      </c>
      <c r="B38" s="167">
        <f>'Sample Breakeven '!B38</f>
        <v>100</v>
      </c>
      <c r="C38" s="143"/>
      <c r="D38" s="19"/>
      <c r="E38" s="83"/>
      <c r="F38" s="60">
        <f t="shared" si="0"/>
        <v>100</v>
      </c>
      <c r="G38" s="12"/>
      <c r="H38" s="46">
        <f t="shared" si="1"/>
        <v>1.2225080199994216E-3</v>
      </c>
      <c r="I38" s="24"/>
      <c r="J38" s="14">
        <f t="shared" si="2"/>
        <v>100</v>
      </c>
      <c r="L38" s="15">
        <f t="shared" si="3"/>
        <v>1.1669394736358114E-3</v>
      </c>
      <c r="M38" s="24"/>
      <c r="N38" s="14">
        <f t="shared" si="4"/>
        <v>100</v>
      </c>
      <c r="P38" s="15">
        <f t="shared" si="5"/>
        <v>1.1564265054048581E-3</v>
      </c>
      <c r="Q38" s="25"/>
      <c r="R38" s="14">
        <f t="shared" si="6"/>
        <v>100</v>
      </c>
      <c r="T38" s="15">
        <f t="shared" si="7"/>
        <v>1.1461012687494576E-3</v>
      </c>
      <c r="U38" s="25"/>
      <c r="V38" s="14">
        <f t="shared" si="8"/>
        <v>100</v>
      </c>
      <c r="X38" s="15">
        <f t="shared" si="9"/>
        <v>1.1259942289468354E-3</v>
      </c>
      <c r="Y38" s="24"/>
      <c r="Z38" s="14">
        <f t="shared" si="10"/>
        <v>100</v>
      </c>
      <c r="AB38" s="15">
        <f t="shared" si="11"/>
        <v>1.1564265054048581E-3</v>
      </c>
      <c r="AC38" s="24"/>
      <c r="AD38" s="14">
        <f t="shared" si="12"/>
        <v>100</v>
      </c>
      <c r="AF38" s="15">
        <f t="shared" si="13"/>
        <v>1.2225080199994216E-3</v>
      </c>
      <c r="AG38" s="24"/>
      <c r="AH38" s="14">
        <f t="shared" si="14"/>
        <v>100</v>
      </c>
      <c r="AJ38" s="15">
        <f t="shared" si="15"/>
        <v>1.0269067367995142E-3</v>
      </c>
      <c r="AK38" s="24"/>
      <c r="AL38" s="14">
        <f t="shared" si="16"/>
        <v>100</v>
      </c>
      <c r="AN38" s="15">
        <f t="shared" si="17"/>
        <v>1.1259942289468354E-3</v>
      </c>
      <c r="AO38" s="24"/>
      <c r="AP38" s="14">
        <f t="shared" si="18"/>
        <v>100</v>
      </c>
      <c r="AR38" s="15">
        <f t="shared" si="19"/>
        <v>1.2462460398052356E-3</v>
      </c>
      <c r="AS38" s="24"/>
      <c r="AT38" s="14">
        <f t="shared" si="20"/>
        <v>100</v>
      </c>
      <c r="AV38" s="15">
        <f t="shared" si="21"/>
        <v>1.2342629048071082E-3</v>
      </c>
      <c r="AW38" s="24"/>
      <c r="AX38" s="14">
        <f>AP38</f>
        <v>100</v>
      </c>
      <c r="AZ38" s="15">
        <f>AX38/AX$5</f>
        <v>1.2225080199994216E-3</v>
      </c>
      <c r="BA38" s="24"/>
      <c r="BB38" s="14">
        <f t="shared" si="24"/>
        <v>100</v>
      </c>
      <c r="BD38" s="15">
        <f t="shared" si="25"/>
        <v>1.2225080199994216E-3</v>
      </c>
      <c r="BE38" s="24"/>
      <c r="BF38" s="181">
        <f t="shared" si="27"/>
        <v>1300</v>
      </c>
      <c r="BH38" s="15">
        <f t="shared" si="26"/>
        <v>1.1718563534404568E-3</v>
      </c>
      <c r="BI38" s="24"/>
    </row>
    <row r="39" spans="1:61" customFormat="1">
      <c r="A39" s="22" t="s">
        <v>30</v>
      </c>
      <c r="B39" s="167"/>
      <c r="C39" s="143"/>
      <c r="D39" s="19">
        <f>'Sample Breakeven '!D39</f>
        <v>3.5499999999999997E-2</v>
      </c>
      <c r="E39" s="83"/>
      <c r="F39" s="60">
        <f>H39*F$5</f>
        <v>2903.8664302600482</v>
      </c>
      <c r="G39" s="12"/>
      <c r="H39" s="46">
        <f>D39</f>
        <v>3.5499999999999997E-2</v>
      </c>
      <c r="I39" s="24"/>
      <c r="J39" s="14">
        <f>L39*J$5</f>
        <v>3042.1457840819553</v>
      </c>
      <c r="L39" s="15">
        <f>H39</f>
        <v>3.5499999999999997E-2</v>
      </c>
      <c r="M39" s="24"/>
      <c r="N39" s="14">
        <f>P39*N$5</f>
        <v>3069.801654846337</v>
      </c>
      <c r="P39" s="15">
        <f>L39</f>
        <v>3.5499999999999997E-2</v>
      </c>
      <c r="Q39" s="25"/>
      <c r="R39" s="14">
        <f>T39*R$5</f>
        <v>3097.4575256107182</v>
      </c>
      <c r="T39" s="15">
        <f>P39</f>
        <v>3.5499999999999997E-2</v>
      </c>
      <c r="U39" s="25"/>
      <c r="V39" s="14">
        <f>X39*V$5</f>
        <v>3152.7692671394811</v>
      </c>
      <c r="X39" s="15">
        <f>T39</f>
        <v>3.5499999999999997E-2</v>
      </c>
      <c r="Y39" s="24"/>
      <c r="Z39" s="14">
        <f>AB39*Z$5</f>
        <v>3069.801654846337</v>
      </c>
      <c r="AB39" s="15">
        <f>X39</f>
        <v>3.5499999999999997E-2</v>
      </c>
      <c r="AC39" s="24"/>
      <c r="AD39" s="14">
        <f>AF39*AD$5</f>
        <v>2903.8664302600482</v>
      </c>
      <c r="AF39" s="15">
        <f>AB39</f>
        <v>3.5499999999999997E-2</v>
      </c>
      <c r="AG39" s="24"/>
      <c r="AH39" s="14">
        <f>AJ39*AH$5</f>
        <v>3456.9838455476761</v>
      </c>
      <c r="AJ39" s="15">
        <f>AF39</f>
        <v>3.5499999999999997E-2</v>
      </c>
      <c r="AK39" s="24"/>
      <c r="AL39" s="14">
        <f>AN39*AL$5</f>
        <v>3152.7692671394811</v>
      </c>
      <c r="AN39" s="15">
        <f>AJ39</f>
        <v>3.5499999999999997E-2</v>
      </c>
      <c r="AO39" s="24"/>
      <c r="AP39" s="14">
        <f>AR39*AP$5</f>
        <v>2848.5546887312853</v>
      </c>
      <c r="AR39" s="15">
        <f>AN39</f>
        <v>3.5499999999999997E-2</v>
      </c>
      <c r="AS39" s="24"/>
      <c r="AT39" s="14">
        <f>AV39*AT$5</f>
        <v>2876.210559495667</v>
      </c>
      <c r="AV39" s="15">
        <f>AR39</f>
        <v>3.5499999999999997E-2</v>
      </c>
      <c r="AW39" s="24"/>
      <c r="AX39" s="14">
        <f>AZ39*AX$5</f>
        <v>2903.8664302600482</v>
      </c>
      <c r="AZ39" s="15">
        <f>AR39</f>
        <v>3.5499999999999997E-2</v>
      </c>
      <c r="BA39" s="24"/>
      <c r="BB39" s="14">
        <f>BD39*BB$5</f>
        <v>2903.8664302600482</v>
      </c>
      <c r="BD39" s="15">
        <f>AV39</f>
        <v>3.5499999999999997E-2</v>
      </c>
      <c r="BE39" s="24"/>
      <c r="BF39" s="14">
        <f>BH39*BF$5</f>
        <v>39381.959968479132</v>
      </c>
      <c r="BH39" s="15">
        <f>BD39</f>
        <v>3.5499999999999997E-2</v>
      </c>
      <c r="BI39" s="24"/>
    </row>
    <row r="40" spans="1:61" customFormat="1">
      <c r="A40" s="22" t="s">
        <v>49</v>
      </c>
      <c r="B40" s="167">
        <f>'Sample Breakeven '!B40</f>
        <v>410</v>
      </c>
      <c r="C40" s="142" t="s">
        <v>36</v>
      </c>
      <c r="D40" s="19"/>
      <c r="E40" s="83"/>
      <c r="F40" s="60">
        <f t="shared" ref="F40:F45" si="28">B40</f>
        <v>410</v>
      </c>
      <c r="G40" s="12"/>
      <c r="H40" s="46">
        <f t="shared" ref="H40:H46" si="29">F40/F$5</f>
        <v>5.0122828819976284E-3</v>
      </c>
      <c r="I40" s="24"/>
      <c r="J40" s="14">
        <f t="shared" ref="J40:J45" si="30">F40</f>
        <v>410</v>
      </c>
      <c r="K40" s="12"/>
      <c r="L40" s="46">
        <f t="shared" ref="L40:L46" si="31">J40/J$5</f>
        <v>4.7844518419068267E-3</v>
      </c>
      <c r="M40" s="24"/>
      <c r="N40" s="60">
        <f t="shared" ref="N40:N45" si="32">J40</f>
        <v>410</v>
      </c>
      <c r="O40" s="12"/>
      <c r="P40" s="46">
        <f t="shared" ref="P40:P46" si="33">N40/N$5</f>
        <v>4.7413486721599183E-3</v>
      </c>
      <c r="Q40" s="61"/>
      <c r="R40" s="60">
        <f t="shared" ref="R40:R45" si="34">N40</f>
        <v>410</v>
      </c>
      <c r="S40" s="12"/>
      <c r="T40" s="46">
        <f t="shared" ref="T40:T46" si="35">R40/R$5</f>
        <v>4.6990152018727763E-3</v>
      </c>
      <c r="U40" s="25"/>
      <c r="V40" s="14">
        <f t="shared" ref="V40:V45" si="36">R40</f>
        <v>410</v>
      </c>
      <c r="W40" s="12"/>
      <c r="X40" s="46">
        <f t="shared" ref="X40:X46" si="37">V40/V$5</f>
        <v>4.616576338682025E-3</v>
      </c>
      <c r="Y40" s="24"/>
      <c r="Z40" s="14">
        <f t="shared" ref="Z40:Z45" si="38">V40</f>
        <v>410</v>
      </c>
      <c r="AA40" s="12"/>
      <c r="AB40" s="46">
        <f t="shared" ref="AB40:AB46" si="39">Z40/Z$5</f>
        <v>4.7413486721599183E-3</v>
      </c>
      <c r="AC40" s="24"/>
      <c r="AD40" s="14">
        <f t="shared" ref="AD40:AD45" si="40">Z40</f>
        <v>410</v>
      </c>
      <c r="AE40" s="12"/>
      <c r="AF40" s="46">
        <f t="shared" ref="AF40:AF46" si="41">AD40/AD$5</f>
        <v>5.0122828819976284E-3</v>
      </c>
      <c r="AG40" s="24"/>
      <c r="AH40" s="14">
        <f t="shared" ref="AH40:AH45" si="42">AD40</f>
        <v>410</v>
      </c>
      <c r="AI40" s="12"/>
      <c r="AJ40" s="46">
        <f t="shared" ref="AJ40:AJ46" si="43">AH40/AH$5</f>
        <v>4.2103176208780077E-3</v>
      </c>
      <c r="AK40" s="24"/>
      <c r="AL40" s="14">
        <f t="shared" ref="AL40:AL45" si="44">AH40</f>
        <v>410</v>
      </c>
      <c r="AM40" s="12"/>
      <c r="AN40" s="46">
        <f t="shared" ref="AN40:AN46" si="45">AL40/AL$5</f>
        <v>4.616576338682025E-3</v>
      </c>
      <c r="AO40" s="24"/>
      <c r="AP40" s="14">
        <f t="shared" ref="AP40:AP45" si="46">AL40</f>
        <v>410</v>
      </c>
      <c r="AQ40" s="12"/>
      <c r="AR40" s="46">
        <f t="shared" ref="AR40:AR46" si="47">AP40/AP$5</f>
        <v>5.1096087632014654E-3</v>
      </c>
      <c r="AS40" s="24"/>
      <c r="AT40" s="14">
        <f t="shared" ref="AT40:AT45" si="48">AP40</f>
        <v>410</v>
      </c>
      <c r="AU40" s="12"/>
      <c r="AV40" s="46">
        <f t="shared" ref="AV40:AV46" si="49">AT40/AT$5</f>
        <v>5.0604779097091438E-3</v>
      </c>
      <c r="AW40" s="24"/>
      <c r="AX40" s="14">
        <f t="shared" ref="AX40:AX45" si="50">AP40</f>
        <v>410</v>
      </c>
      <c r="AY40" s="12"/>
      <c r="AZ40" s="46">
        <f t="shared" ref="AZ40:AZ54" si="51">AX40/AX$5</f>
        <v>5.0122828819976284E-3</v>
      </c>
      <c r="BA40" s="24"/>
      <c r="BB40" s="14">
        <f t="shared" ref="BB40:BB45" si="52">AT40</f>
        <v>410</v>
      </c>
      <c r="BC40" s="12"/>
      <c r="BD40" s="46">
        <f t="shared" ref="BD40:BD46" si="53">BB40/BB$5</f>
        <v>5.0122828819976284E-3</v>
      </c>
      <c r="BE40" s="24"/>
      <c r="BF40" s="181">
        <f t="shared" ref="BF40:BF45" si="54">+F40+J40+N40+R40+V40+Z40+AD40+AH40+AL40+AP40+AT40+AX40+BB40</f>
        <v>5330</v>
      </c>
      <c r="BG40" s="12"/>
      <c r="BH40" s="46">
        <f t="shared" ref="BH40:BH46" si="55">BF40/BF$5</f>
        <v>4.8046110491058724E-3</v>
      </c>
      <c r="BI40" s="24"/>
    </row>
    <row r="41" spans="1:61" customFormat="1">
      <c r="A41" s="45" t="s">
        <v>38</v>
      </c>
      <c r="B41" s="167">
        <f>'Sample Breakeven '!B41</f>
        <v>375</v>
      </c>
      <c r="C41" s="144"/>
      <c r="D41" s="19"/>
      <c r="E41" s="83"/>
      <c r="F41" s="60">
        <f t="shared" si="28"/>
        <v>375</v>
      </c>
      <c r="G41" s="12"/>
      <c r="H41" s="46">
        <f t="shared" si="29"/>
        <v>4.5844050749978306E-3</v>
      </c>
      <c r="I41" s="24"/>
      <c r="J41" s="60">
        <f t="shared" si="30"/>
        <v>375</v>
      </c>
      <c r="K41" s="12"/>
      <c r="L41" s="46">
        <f t="shared" si="31"/>
        <v>4.3760230261342924E-3</v>
      </c>
      <c r="M41" s="24"/>
      <c r="N41" s="60">
        <f t="shared" si="32"/>
        <v>375</v>
      </c>
      <c r="O41" s="12"/>
      <c r="P41" s="46">
        <f t="shared" si="33"/>
        <v>4.3365993952682175E-3</v>
      </c>
      <c r="Q41" s="61"/>
      <c r="R41" s="60">
        <f t="shared" si="34"/>
        <v>375</v>
      </c>
      <c r="S41" s="12"/>
      <c r="T41" s="46">
        <f t="shared" si="35"/>
        <v>4.2978797578104655E-3</v>
      </c>
      <c r="U41" s="25"/>
      <c r="V41" s="60">
        <f t="shared" si="36"/>
        <v>375</v>
      </c>
      <c r="W41" s="12"/>
      <c r="X41" s="46">
        <f t="shared" si="37"/>
        <v>4.2224783585506328E-3</v>
      </c>
      <c r="Y41" s="24"/>
      <c r="Z41" s="60">
        <f t="shared" si="38"/>
        <v>375</v>
      </c>
      <c r="AA41" s="12"/>
      <c r="AB41" s="46">
        <f t="shared" si="39"/>
        <v>4.3365993952682175E-3</v>
      </c>
      <c r="AC41" s="24"/>
      <c r="AD41" s="60">
        <f t="shared" si="40"/>
        <v>375</v>
      </c>
      <c r="AE41" s="12"/>
      <c r="AF41" s="46">
        <f t="shared" si="41"/>
        <v>4.5844050749978306E-3</v>
      </c>
      <c r="AG41" s="24"/>
      <c r="AH41" s="60">
        <f t="shared" si="42"/>
        <v>375</v>
      </c>
      <c r="AI41" s="12"/>
      <c r="AJ41" s="46">
        <f t="shared" si="43"/>
        <v>3.8509002629981779E-3</v>
      </c>
      <c r="AK41" s="24"/>
      <c r="AL41" s="60">
        <f t="shared" si="44"/>
        <v>375</v>
      </c>
      <c r="AM41" s="12"/>
      <c r="AN41" s="46">
        <f t="shared" si="45"/>
        <v>4.2224783585506328E-3</v>
      </c>
      <c r="AO41" s="24"/>
      <c r="AP41" s="60">
        <f t="shared" si="46"/>
        <v>375</v>
      </c>
      <c r="AQ41" s="12"/>
      <c r="AR41" s="46">
        <f t="shared" si="47"/>
        <v>4.6734226492696328E-3</v>
      </c>
      <c r="AS41" s="24"/>
      <c r="AT41" s="60">
        <f t="shared" si="48"/>
        <v>375</v>
      </c>
      <c r="AU41" s="12"/>
      <c r="AV41" s="46">
        <f t="shared" si="49"/>
        <v>4.628485893026656E-3</v>
      </c>
      <c r="AW41" s="24"/>
      <c r="AX41" s="60">
        <f t="shared" si="50"/>
        <v>375</v>
      </c>
      <c r="AY41" s="12"/>
      <c r="AZ41" s="46">
        <f t="shared" si="51"/>
        <v>4.5844050749978306E-3</v>
      </c>
      <c r="BA41" s="24"/>
      <c r="BB41" s="60">
        <f t="shared" si="52"/>
        <v>375</v>
      </c>
      <c r="BC41" s="12"/>
      <c r="BD41" s="46">
        <f t="shared" si="53"/>
        <v>4.5844050749978306E-3</v>
      </c>
      <c r="BE41" s="24"/>
      <c r="BF41" s="181">
        <f t="shared" si="54"/>
        <v>4875</v>
      </c>
      <c r="BG41" s="12"/>
      <c r="BH41" s="46">
        <f t="shared" si="55"/>
        <v>4.3944613254017122E-3</v>
      </c>
      <c r="BI41" s="24"/>
    </row>
    <row r="42" spans="1:61" customFormat="1">
      <c r="A42" s="45" t="s">
        <v>39</v>
      </c>
      <c r="B42" s="167">
        <f>'Sample Breakeven '!B42</f>
        <v>850</v>
      </c>
      <c r="C42" s="144"/>
      <c r="D42" s="19"/>
      <c r="E42" s="83"/>
      <c r="F42" s="60">
        <f t="shared" si="28"/>
        <v>850</v>
      </c>
      <c r="G42" s="12"/>
      <c r="H42" s="46">
        <f t="shared" si="29"/>
        <v>1.0391318169995082E-2</v>
      </c>
      <c r="I42" s="24"/>
      <c r="J42" s="14">
        <f t="shared" si="30"/>
        <v>850</v>
      </c>
      <c r="K42" s="12"/>
      <c r="L42" s="46">
        <f t="shared" si="31"/>
        <v>9.9189855259043964E-3</v>
      </c>
      <c r="M42" s="24"/>
      <c r="N42" s="60">
        <f t="shared" si="32"/>
        <v>850</v>
      </c>
      <c r="O42" s="12"/>
      <c r="P42" s="46">
        <f t="shared" si="33"/>
        <v>9.8296252959412939E-3</v>
      </c>
      <c r="Q42" s="61"/>
      <c r="R42" s="60">
        <f t="shared" si="34"/>
        <v>850</v>
      </c>
      <c r="S42" s="12"/>
      <c r="T42" s="46">
        <f t="shared" si="35"/>
        <v>9.7418607843703896E-3</v>
      </c>
      <c r="U42" s="25"/>
      <c r="V42" s="14">
        <f t="shared" si="36"/>
        <v>850</v>
      </c>
      <c r="W42" s="12"/>
      <c r="X42" s="46">
        <f t="shared" si="37"/>
        <v>9.5709509460481009E-3</v>
      </c>
      <c r="Y42" s="24"/>
      <c r="Z42" s="14">
        <f t="shared" si="38"/>
        <v>850</v>
      </c>
      <c r="AA42" s="12"/>
      <c r="AB42" s="46">
        <f t="shared" si="39"/>
        <v>9.8296252959412939E-3</v>
      </c>
      <c r="AC42" s="24"/>
      <c r="AD42" s="14">
        <f t="shared" si="40"/>
        <v>850</v>
      </c>
      <c r="AE42" s="12"/>
      <c r="AF42" s="46">
        <f t="shared" si="41"/>
        <v>1.0391318169995082E-2</v>
      </c>
      <c r="AG42" s="24"/>
      <c r="AH42" s="14">
        <f t="shared" si="42"/>
        <v>850</v>
      </c>
      <c r="AI42" s="12"/>
      <c r="AJ42" s="46">
        <f t="shared" si="43"/>
        <v>8.7287072627958706E-3</v>
      </c>
      <c r="AK42" s="24"/>
      <c r="AL42" s="14">
        <f t="shared" si="44"/>
        <v>850</v>
      </c>
      <c r="AM42" s="12"/>
      <c r="AN42" s="46">
        <f t="shared" si="45"/>
        <v>9.5709509460481009E-3</v>
      </c>
      <c r="AO42" s="24"/>
      <c r="AP42" s="14">
        <f t="shared" si="46"/>
        <v>850</v>
      </c>
      <c r="AQ42" s="12"/>
      <c r="AR42" s="46">
        <f t="shared" si="47"/>
        <v>1.0593091338344502E-2</v>
      </c>
      <c r="AS42" s="24"/>
      <c r="AT42" s="14">
        <f t="shared" si="48"/>
        <v>850</v>
      </c>
      <c r="AU42" s="12"/>
      <c r="AV42" s="46">
        <f t="shared" si="49"/>
        <v>1.049123469086042E-2</v>
      </c>
      <c r="AW42" s="24"/>
      <c r="AX42" s="14">
        <f t="shared" si="50"/>
        <v>850</v>
      </c>
      <c r="AY42" s="12"/>
      <c r="AZ42" s="46">
        <f t="shared" si="51"/>
        <v>1.0391318169995082E-2</v>
      </c>
      <c r="BA42" s="24"/>
      <c r="BB42" s="14">
        <f t="shared" si="52"/>
        <v>850</v>
      </c>
      <c r="BC42" s="12"/>
      <c r="BD42" s="46">
        <f t="shared" si="53"/>
        <v>1.0391318169995082E-2</v>
      </c>
      <c r="BE42" s="24"/>
      <c r="BF42" s="181">
        <f t="shared" si="54"/>
        <v>11050</v>
      </c>
      <c r="BG42" s="12"/>
      <c r="BH42" s="46">
        <f t="shared" si="55"/>
        <v>9.9607790042438825E-3</v>
      </c>
      <c r="BI42" s="24"/>
    </row>
    <row r="43" spans="1:61" customFormat="1">
      <c r="A43" s="45" t="s">
        <v>40</v>
      </c>
      <c r="B43" s="167">
        <f>'Sample Breakeven '!B43</f>
        <v>50</v>
      </c>
      <c r="C43" s="144"/>
      <c r="D43" s="19"/>
      <c r="E43" s="83"/>
      <c r="F43" s="60">
        <f t="shared" si="28"/>
        <v>50</v>
      </c>
      <c r="G43" s="12"/>
      <c r="H43" s="46">
        <f t="shared" si="29"/>
        <v>6.1125400999971079E-4</v>
      </c>
      <c r="I43" s="24"/>
      <c r="J43" s="14">
        <f t="shared" si="30"/>
        <v>50</v>
      </c>
      <c r="K43" s="12"/>
      <c r="L43" s="46">
        <f t="shared" si="31"/>
        <v>5.8346973681790571E-4</v>
      </c>
      <c r="M43" s="24"/>
      <c r="N43" s="60">
        <f t="shared" si="32"/>
        <v>50</v>
      </c>
      <c r="O43" s="12"/>
      <c r="P43" s="46">
        <f t="shared" si="33"/>
        <v>5.7821325270242903E-4</v>
      </c>
      <c r="Q43" s="24"/>
      <c r="R43" s="60">
        <f t="shared" si="34"/>
        <v>50</v>
      </c>
      <c r="S43" s="12"/>
      <c r="T43" s="46">
        <f t="shared" si="35"/>
        <v>5.7305063437472882E-4</v>
      </c>
      <c r="U43" s="25"/>
      <c r="V43" s="14">
        <f t="shared" si="36"/>
        <v>50</v>
      </c>
      <c r="W43" s="12"/>
      <c r="X43" s="46">
        <f t="shared" si="37"/>
        <v>5.629971144734177E-4</v>
      </c>
      <c r="Y43" s="24"/>
      <c r="Z43" s="14">
        <f t="shared" si="38"/>
        <v>50</v>
      </c>
      <c r="AA43" s="12"/>
      <c r="AB43" s="46">
        <f t="shared" si="39"/>
        <v>5.7821325270242903E-4</v>
      </c>
      <c r="AC43" s="24"/>
      <c r="AD43" s="14">
        <f t="shared" si="40"/>
        <v>50</v>
      </c>
      <c r="AE43" s="12"/>
      <c r="AF43" s="46">
        <f t="shared" si="41"/>
        <v>6.1125400999971079E-4</v>
      </c>
      <c r="AG43" s="24"/>
      <c r="AH43" s="14">
        <f t="shared" si="42"/>
        <v>50</v>
      </c>
      <c r="AI43" s="12"/>
      <c r="AJ43" s="46">
        <f t="shared" si="43"/>
        <v>5.1345336839975708E-4</v>
      </c>
      <c r="AK43" s="24"/>
      <c r="AL43" s="14">
        <f t="shared" si="44"/>
        <v>50</v>
      </c>
      <c r="AM43" s="12"/>
      <c r="AN43" s="46">
        <f t="shared" si="45"/>
        <v>5.629971144734177E-4</v>
      </c>
      <c r="AO43" s="24"/>
      <c r="AP43" s="14">
        <f t="shared" si="46"/>
        <v>50</v>
      </c>
      <c r="AQ43" s="12"/>
      <c r="AR43" s="46">
        <f t="shared" si="47"/>
        <v>6.2312301990261781E-4</v>
      </c>
      <c r="AS43" s="24"/>
      <c r="AT43" s="14">
        <f t="shared" si="48"/>
        <v>50</v>
      </c>
      <c r="AU43" s="12"/>
      <c r="AV43" s="46">
        <f t="shared" si="49"/>
        <v>6.1713145240355411E-4</v>
      </c>
      <c r="AW43" s="24"/>
      <c r="AX43" s="14">
        <f t="shared" si="50"/>
        <v>50</v>
      </c>
      <c r="AY43" s="12"/>
      <c r="AZ43" s="46">
        <f t="shared" si="51"/>
        <v>6.1125400999971079E-4</v>
      </c>
      <c r="BA43" s="24"/>
      <c r="BB43" s="14">
        <f t="shared" si="52"/>
        <v>50</v>
      </c>
      <c r="BC43" s="12"/>
      <c r="BD43" s="46">
        <f t="shared" si="53"/>
        <v>6.1125400999971079E-4</v>
      </c>
      <c r="BE43" s="24"/>
      <c r="BF43" s="181">
        <f t="shared" si="54"/>
        <v>650</v>
      </c>
      <c r="BG43" s="12"/>
      <c r="BH43" s="46">
        <f t="shared" si="55"/>
        <v>5.8592817672022839E-4</v>
      </c>
      <c r="BI43" s="24"/>
    </row>
    <row r="44" spans="1:61" customFormat="1">
      <c r="A44" s="44" t="s">
        <v>28</v>
      </c>
      <c r="B44" s="167">
        <f>'Sample Breakeven '!B44</f>
        <v>30</v>
      </c>
      <c r="C44" s="142" t="s">
        <v>36</v>
      </c>
      <c r="D44" s="19"/>
      <c r="E44" s="83"/>
      <c r="F44" s="60">
        <f t="shared" si="28"/>
        <v>30</v>
      </c>
      <c r="G44" s="12"/>
      <c r="H44" s="46">
        <f t="shared" si="29"/>
        <v>3.6675240599982645E-4</v>
      </c>
      <c r="I44" s="24"/>
      <c r="J44" s="14">
        <f t="shared" si="30"/>
        <v>30</v>
      </c>
      <c r="K44" s="12"/>
      <c r="L44" s="46">
        <f t="shared" si="31"/>
        <v>3.5008184209074341E-4</v>
      </c>
      <c r="M44" s="24"/>
      <c r="N44" s="60">
        <f t="shared" si="32"/>
        <v>30</v>
      </c>
      <c r="O44" s="12"/>
      <c r="P44" s="46">
        <f t="shared" si="33"/>
        <v>3.4692795162145744E-4</v>
      </c>
      <c r="Q44" s="24"/>
      <c r="R44" s="60">
        <f t="shared" si="34"/>
        <v>30</v>
      </c>
      <c r="S44" s="12"/>
      <c r="T44" s="46">
        <f t="shared" si="35"/>
        <v>3.4383038062483725E-4</v>
      </c>
      <c r="U44" s="25"/>
      <c r="V44" s="14">
        <f t="shared" si="36"/>
        <v>30</v>
      </c>
      <c r="W44" s="12"/>
      <c r="X44" s="46">
        <f t="shared" si="37"/>
        <v>3.3779826868405064E-4</v>
      </c>
      <c r="Y44" s="24"/>
      <c r="Z44" s="14">
        <f t="shared" si="38"/>
        <v>30</v>
      </c>
      <c r="AA44" s="12"/>
      <c r="AB44" s="46">
        <f t="shared" si="39"/>
        <v>3.4692795162145744E-4</v>
      </c>
      <c r="AC44" s="24"/>
      <c r="AD44" s="14">
        <f t="shared" si="40"/>
        <v>30</v>
      </c>
      <c r="AE44" s="12"/>
      <c r="AF44" s="46">
        <f t="shared" si="41"/>
        <v>3.6675240599982645E-4</v>
      </c>
      <c r="AG44" s="24"/>
      <c r="AH44" s="14">
        <f t="shared" si="42"/>
        <v>30</v>
      </c>
      <c r="AI44" s="12"/>
      <c r="AJ44" s="46">
        <f t="shared" si="43"/>
        <v>3.0807202103985427E-4</v>
      </c>
      <c r="AK44" s="24"/>
      <c r="AL44" s="14">
        <f t="shared" si="44"/>
        <v>30</v>
      </c>
      <c r="AM44" s="12"/>
      <c r="AN44" s="46">
        <f t="shared" si="45"/>
        <v>3.3779826868405064E-4</v>
      </c>
      <c r="AO44" s="24"/>
      <c r="AP44" s="14">
        <f t="shared" si="46"/>
        <v>30</v>
      </c>
      <c r="AQ44" s="12"/>
      <c r="AR44" s="46">
        <f t="shared" si="47"/>
        <v>3.7387381194157066E-4</v>
      </c>
      <c r="AS44" s="24"/>
      <c r="AT44" s="14">
        <f t="shared" si="48"/>
        <v>30</v>
      </c>
      <c r="AU44" s="12"/>
      <c r="AV44" s="46">
        <f t="shared" si="49"/>
        <v>3.7027887144213247E-4</v>
      </c>
      <c r="AW44" s="24"/>
      <c r="AX44" s="14">
        <f t="shared" si="50"/>
        <v>30</v>
      </c>
      <c r="AY44" s="12"/>
      <c r="AZ44" s="46">
        <f t="shared" si="51"/>
        <v>3.6675240599982645E-4</v>
      </c>
      <c r="BA44" s="24"/>
      <c r="BB44" s="14">
        <f t="shared" si="52"/>
        <v>30</v>
      </c>
      <c r="BC44" s="12"/>
      <c r="BD44" s="46">
        <f t="shared" si="53"/>
        <v>3.6675240599982645E-4</v>
      </c>
      <c r="BE44" s="24"/>
      <c r="BF44" s="181">
        <f t="shared" si="54"/>
        <v>390</v>
      </c>
      <c r="BG44" s="12"/>
      <c r="BH44" s="46">
        <f t="shared" si="55"/>
        <v>3.51556906032137E-4</v>
      </c>
      <c r="BI44" s="24"/>
    </row>
    <row r="45" spans="1:61" customFormat="1">
      <c r="A45" s="44" t="s">
        <v>27</v>
      </c>
      <c r="B45" s="167">
        <f>'Sample Breakeven '!B45</f>
        <v>25</v>
      </c>
      <c r="C45" s="142" t="s">
        <v>36</v>
      </c>
      <c r="D45" s="19"/>
      <c r="E45" s="83"/>
      <c r="F45" s="60">
        <f t="shared" si="28"/>
        <v>25</v>
      </c>
      <c r="G45" s="12"/>
      <c r="H45" s="46">
        <f t="shared" si="29"/>
        <v>3.0562700499985539E-4</v>
      </c>
      <c r="I45" s="24"/>
      <c r="J45" s="14">
        <f t="shared" si="30"/>
        <v>25</v>
      </c>
      <c r="K45" s="12"/>
      <c r="L45" s="46">
        <f t="shared" si="31"/>
        <v>2.9173486840895286E-4</v>
      </c>
      <c r="M45" s="24"/>
      <c r="N45" s="60">
        <f t="shared" si="32"/>
        <v>25</v>
      </c>
      <c r="O45" s="12"/>
      <c r="P45" s="46">
        <f t="shared" si="33"/>
        <v>2.8910662635121451E-4</v>
      </c>
      <c r="Q45" s="24"/>
      <c r="R45" s="60">
        <f t="shared" si="34"/>
        <v>25</v>
      </c>
      <c r="S45" s="12"/>
      <c r="T45" s="46">
        <f t="shared" si="35"/>
        <v>2.8652531718736441E-4</v>
      </c>
      <c r="U45" s="25"/>
      <c r="V45" s="14">
        <f t="shared" si="36"/>
        <v>25</v>
      </c>
      <c r="W45" s="12"/>
      <c r="X45" s="46">
        <f t="shared" si="37"/>
        <v>2.8149855723670885E-4</v>
      </c>
      <c r="Y45" s="24"/>
      <c r="Z45" s="14">
        <f t="shared" si="38"/>
        <v>25</v>
      </c>
      <c r="AA45" s="12"/>
      <c r="AB45" s="46">
        <f t="shared" si="39"/>
        <v>2.8910662635121451E-4</v>
      </c>
      <c r="AC45" s="24"/>
      <c r="AD45" s="14">
        <f t="shared" si="40"/>
        <v>25</v>
      </c>
      <c r="AE45" s="12"/>
      <c r="AF45" s="46">
        <f t="shared" si="41"/>
        <v>3.0562700499985539E-4</v>
      </c>
      <c r="AG45" s="24"/>
      <c r="AH45" s="14">
        <f t="shared" si="42"/>
        <v>25</v>
      </c>
      <c r="AI45" s="12"/>
      <c r="AJ45" s="46">
        <f t="shared" si="43"/>
        <v>2.5672668419987854E-4</v>
      </c>
      <c r="AK45" s="24"/>
      <c r="AL45" s="14">
        <f t="shared" si="44"/>
        <v>25</v>
      </c>
      <c r="AM45" s="12"/>
      <c r="AN45" s="46">
        <f t="shared" si="45"/>
        <v>2.8149855723670885E-4</v>
      </c>
      <c r="AO45" s="24"/>
      <c r="AP45" s="14">
        <f t="shared" si="46"/>
        <v>25</v>
      </c>
      <c r="AQ45" s="12"/>
      <c r="AR45" s="46">
        <f t="shared" si="47"/>
        <v>3.115615099513089E-4</v>
      </c>
      <c r="AS45" s="24"/>
      <c r="AT45" s="14">
        <f t="shared" si="48"/>
        <v>25</v>
      </c>
      <c r="AU45" s="12"/>
      <c r="AV45" s="46">
        <f t="shared" si="49"/>
        <v>3.0856572620177705E-4</v>
      </c>
      <c r="AW45" s="24"/>
      <c r="AX45" s="14">
        <f t="shared" si="50"/>
        <v>25</v>
      </c>
      <c r="AY45" s="12"/>
      <c r="AZ45" s="46">
        <f t="shared" si="51"/>
        <v>3.0562700499985539E-4</v>
      </c>
      <c r="BA45" s="24"/>
      <c r="BB45" s="14">
        <f t="shared" si="52"/>
        <v>25</v>
      </c>
      <c r="BC45" s="12"/>
      <c r="BD45" s="46">
        <f t="shared" si="53"/>
        <v>3.0562700499985539E-4</v>
      </c>
      <c r="BE45" s="24"/>
      <c r="BF45" s="181">
        <f t="shared" si="54"/>
        <v>325</v>
      </c>
      <c r="BG45" s="12"/>
      <c r="BH45" s="46">
        <f t="shared" si="55"/>
        <v>2.929640883601142E-4</v>
      </c>
      <c r="BI45" s="24"/>
    </row>
    <row r="46" spans="1:61" customFormat="1">
      <c r="A46" s="125" t="s">
        <v>54</v>
      </c>
      <c r="B46" s="171"/>
      <c r="C46" s="87"/>
      <c r="D46" s="88"/>
      <c r="E46" s="83"/>
      <c r="F46" s="92">
        <f>SUM(F31:F45)</f>
        <v>5263.8664302600482</v>
      </c>
      <c r="G46" s="93"/>
      <c r="H46" s="94">
        <f t="shared" si="29"/>
        <v>6.4351189271986339E-2</v>
      </c>
      <c r="I46" s="24"/>
      <c r="J46" s="92">
        <f>SUM(J31:J45)</f>
        <v>5402.1457840819548</v>
      </c>
      <c r="K46" s="93"/>
      <c r="L46" s="94">
        <f t="shared" si="31"/>
        <v>6.3039771577805132E-2</v>
      </c>
      <c r="M46" s="24"/>
      <c r="N46" s="92">
        <f>SUM(N31:N45)</f>
        <v>5429.8016548463365</v>
      </c>
      <c r="O46" s="93"/>
      <c r="P46" s="94">
        <f t="shared" si="33"/>
        <v>6.2791665527554649E-2</v>
      </c>
      <c r="Q46" s="24"/>
      <c r="R46" s="92">
        <f>SUM(R31:R45)</f>
        <v>5457.4575256107182</v>
      </c>
      <c r="S46" s="93"/>
      <c r="T46" s="94">
        <f t="shared" si="35"/>
        <v>6.2547989942487198E-2</v>
      </c>
      <c r="U46" s="25"/>
      <c r="V46" s="92">
        <f>SUM(V31:V45)</f>
        <v>5512.7692671394816</v>
      </c>
      <c r="W46" s="93"/>
      <c r="X46" s="94">
        <f t="shared" si="37"/>
        <v>6.2073463803145316E-2</v>
      </c>
      <c r="Y46" s="24"/>
      <c r="Z46" s="92">
        <f>SUM(Z31:Z45)</f>
        <v>5429.8016548463365</v>
      </c>
      <c r="AA46" s="93"/>
      <c r="AB46" s="94">
        <f t="shared" si="39"/>
        <v>6.2791665527554649E-2</v>
      </c>
      <c r="AC46" s="24"/>
      <c r="AD46" s="92">
        <f>SUM(AD31:AD45)</f>
        <v>5263.8664302600482</v>
      </c>
      <c r="AE46" s="93"/>
      <c r="AF46" s="94">
        <f t="shared" si="41"/>
        <v>6.4351189271986339E-2</v>
      </c>
      <c r="AG46" s="24"/>
      <c r="AH46" s="92">
        <f>SUM(AH31:AH45)</f>
        <v>5816.9838455476765</v>
      </c>
      <c r="AI46" s="93"/>
      <c r="AJ46" s="94">
        <f t="shared" si="43"/>
        <v>5.9734998988468534E-2</v>
      </c>
      <c r="AK46" s="24"/>
      <c r="AL46" s="92">
        <f>SUM(AL31:AL45)</f>
        <v>5512.7692671394816</v>
      </c>
      <c r="AM46" s="93"/>
      <c r="AN46" s="94">
        <f t="shared" si="45"/>
        <v>6.2073463803145316E-2</v>
      </c>
      <c r="AO46" s="24"/>
      <c r="AP46" s="92">
        <f>SUM(AP31:AP45)</f>
        <v>5208.5546887312848</v>
      </c>
      <c r="AQ46" s="93"/>
      <c r="AR46" s="94">
        <f t="shared" si="47"/>
        <v>6.4911406539403554E-2</v>
      </c>
      <c r="AS46" s="24"/>
      <c r="AT46" s="92">
        <f>SUM(AT31:AT45)</f>
        <v>5236.2105594956665</v>
      </c>
      <c r="AU46" s="93"/>
      <c r="AV46" s="94">
        <f t="shared" si="49"/>
        <v>6.4628604553447752E-2</v>
      </c>
      <c r="AW46" s="24"/>
      <c r="AX46" s="92">
        <f>SUM(AX31:AX45)</f>
        <v>5263.8664302600482</v>
      </c>
      <c r="AY46" s="93"/>
      <c r="AZ46" s="94">
        <f t="shared" si="51"/>
        <v>6.4351189271986339E-2</v>
      </c>
      <c r="BA46" s="24"/>
      <c r="BB46" s="92">
        <f>SUM(BB31:BB45)</f>
        <v>5263.8664302600482</v>
      </c>
      <c r="BC46" s="93"/>
      <c r="BD46" s="94">
        <f t="shared" si="53"/>
        <v>6.4351189271986339E-2</v>
      </c>
      <c r="BE46" s="24"/>
      <c r="BF46" s="92">
        <f>SUM(BF31:BF45)</f>
        <v>70061.959968479132</v>
      </c>
      <c r="BG46" s="93"/>
      <c r="BH46" s="94">
        <f t="shared" si="55"/>
        <v>6.3155809941194782E-2</v>
      </c>
      <c r="BI46" s="24"/>
    </row>
    <row r="47" spans="1:61" customFormat="1" ht="13.8">
      <c r="A47" s="44" t="s">
        <v>66</v>
      </c>
      <c r="B47" s="172">
        <f>'Sample Breakeven '!B47</f>
        <v>0</v>
      </c>
      <c r="C47" s="142" t="s">
        <v>36</v>
      </c>
      <c r="D47" s="19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  <c r="V47" s="14">
        <f>R47</f>
        <v>0</v>
      </c>
      <c r="W47" s="12"/>
      <c r="X47" s="46">
        <f t="shared" ref="X47:X54" si="56">V47/V$5</f>
        <v>0</v>
      </c>
      <c r="Y47" s="24"/>
      <c r="Z47" s="14">
        <f>V47</f>
        <v>0</v>
      </c>
      <c r="AA47" s="12"/>
      <c r="AB47" s="46">
        <f t="shared" ref="AB47:AB54" si="57">Z47/Z$5</f>
        <v>0</v>
      </c>
      <c r="AC47" s="24"/>
      <c r="AD47" s="14">
        <f>Z47</f>
        <v>0</v>
      </c>
      <c r="AE47" s="12"/>
      <c r="AF47" s="46">
        <f t="shared" ref="AF47:AF54" si="58">AD47/AD$5</f>
        <v>0</v>
      </c>
      <c r="AG47" s="24"/>
      <c r="AH47" s="14">
        <f>AD47</f>
        <v>0</v>
      </c>
      <c r="AI47" s="12"/>
      <c r="AJ47" s="46">
        <f t="shared" ref="AJ47:AJ54" si="59">AH47/AH$5</f>
        <v>0</v>
      </c>
      <c r="AK47" s="24"/>
      <c r="AL47" s="14">
        <f>AH47</f>
        <v>0</v>
      </c>
      <c r="AM47" s="12"/>
      <c r="AN47" s="46">
        <f t="shared" ref="AN47:AN54" si="60">AL47/AL$5</f>
        <v>0</v>
      </c>
      <c r="AO47" s="24"/>
      <c r="AP47" s="14">
        <f>AL47</f>
        <v>0</v>
      </c>
      <c r="AQ47" s="12"/>
      <c r="AR47" s="46">
        <f t="shared" ref="AR47:AR54" si="61">AP47/AP$5</f>
        <v>0</v>
      </c>
      <c r="AS47" s="24"/>
      <c r="AT47" s="14">
        <f>AP47</f>
        <v>0</v>
      </c>
      <c r="AU47" s="12"/>
      <c r="AV47" s="46">
        <f t="shared" ref="AV47:AV54" si="62">AT47/AT$5</f>
        <v>0</v>
      </c>
      <c r="AW47" s="24"/>
      <c r="AX47" s="14">
        <f>AP47</f>
        <v>0</v>
      </c>
      <c r="AY47" s="12"/>
      <c r="AZ47" s="46">
        <f t="shared" si="51"/>
        <v>0</v>
      </c>
      <c r="BA47" s="24"/>
      <c r="BB47" s="14">
        <f>AT47</f>
        <v>0</v>
      </c>
      <c r="BC47" s="12"/>
      <c r="BD47" s="46">
        <f t="shared" ref="BD47:BD54" si="63">BB47/BB$5</f>
        <v>0</v>
      </c>
      <c r="BE47" s="24"/>
      <c r="BF47" s="14">
        <f>BB47</f>
        <v>0</v>
      </c>
      <c r="BG47" s="12"/>
      <c r="BH47" s="46">
        <f t="shared" ref="BH47:BH54" si="64">BF47/BF$5</f>
        <v>0</v>
      </c>
      <c r="BI47" s="24"/>
    </row>
    <row r="48" spans="1:61" customFormat="1">
      <c r="A48" s="45" t="s">
        <v>2</v>
      </c>
      <c r="B48" s="167">
        <f>'Sample Breakeven '!B48</f>
        <v>250</v>
      </c>
      <c r="C48" s="143"/>
      <c r="D48" s="19"/>
      <c r="E48" s="83"/>
      <c r="F48" s="60">
        <f t="shared" ref="F48:F54" si="65">B48</f>
        <v>250</v>
      </c>
      <c r="G48" s="12"/>
      <c r="H48" s="46">
        <f t="shared" ref="H48:H54" si="66">F48/F$5</f>
        <v>3.0562700499985537E-3</v>
      </c>
      <c r="I48" s="24"/>
      <c r="J48" s="14">
        <f t="shared" ref="J48:J54" si="67">F48</f>
        <v>250</v>
      </c>
      <c r="K48" s="12"/>
      <c r="L48" s="46">
        <f t="shared" ref="L48:L54" si="68">J48/J$5</f>
        <v>2.9173486840895282E-3</v>
      </c>
      <c r="M48" s="24"/>
      <c r="N48" s="60">
        <f t="shared" ref="N48:N54" si="69">J48</f>
        <v>250</v>
      </c>
      <c r="O48" s="12"/>
      <c r="P48" s="46">
        <f t="shared" ref="P48:P54" si="70">N48/N$5</f>
        <v>2.8910662635121451E-3</v>
      </c>
      <c r="Q48" s="24"/>
      <c r="R48" s="60">
        <f t="shared" ref="R48:R54" si="71">N48</f>
        <v>250</v>
      </c>
      <c r="S48" s="12"/>
      <c r="T48" s="46">
        <f t="shared" ref="T48:T54" si="72">R48/R$5</f>
        <v>2.8652531718736437E-3</v>
      </c>
      <c r="U48" s="25"/>
      <c r="V48" s="14">
        <f t="shared" ref="V48:V54" si="73">R48</f>
        <v>250</v>
      </c>
      <c r="W48" s="12"/>
      <c r="X48" s="46">
        <f t="shared" si="56"/>
        <v>2.8149855723670885E-3</v>
      </c>
      <c r="Y48" s="24"/>
      <c r="Z48" s="14">
        <f t="shared" ref="Z48:Z54" si="74">V48</f>
        <v>250</v>
      </c>
      <c r="AA48" s="12"/>
      <c r="AB48" s="46">
        <f t="shared" si="57"/>
        <v>2.8910662635121451E-3</v>
      </c>
      <c r="AC48" s="24"/>
      <c r="AD48" s="14">
        <f t="shared" ref="AD48:AD54" si="75">Z48</f>
        <v>250</v>
      </c>
      <c r="AE48" s="12"/>
      <c r="AF48" s="46">
        <f t="shared" si="58"/>
        <v>3.0562700499985537E-3</v>
      </c>
      <c r="AG48" s="24"/>
      <c r="AH48" s="14">
        <f t="shared" ref="AH48:AH54" si="76">AD48</f>
        <v>250</v>
      </c>
      <c r="AI48" s="12"/>
      <c r="AJ48" s="46">
        <f t="shared" si="59"/>
        <v>2.5672668419987853E-3</v>
      </c>
      <c r="AK48" s="24"/>
      <c r="AL48" s="14">
        <f t="shared" ref="AL48:AL54" si="77">AH48</f>
        <v>250</v>
      </c>
      <c r="AM48" s="12"/>
      <c r="AN48" s="46">
        <f t="shared" si="60"/>
        <v>2.8149855723670885E-3</v>
      </c>
      <c r="AO48" s="24"/>
      <c r="AP48" s="14">
        <f t="shared" ref="AP48:AP54" si="78">AL48</f>
        <v>250</v>
      </c>
      <c r="AQ48" s="12"/>
      <c r="AR48" s="46">
        <f t="shared" si="61"/>
        <v>3.1156150995130887E-3</v>
      </c>
      <c r="AS48" s="24"/>
      <c r="AT48" s="14">
        <f t="shared" ref="AT48:AT54" si="79">AP48</f>
        <v>250</v>
      </c>
      <c r="AU48" s="12"/>
      <c r="AV48" s="46">
        <f t="shared" si="62"/>
        <v>3.0856572620177707E-3</v>
      </c>
      <c r="AW48" s="24"/>
      <c r="AX48" s="14">
        <f t="shared" ref="AX48:AX54" si="80">AP48</f>
        <v>250</v>
      </c>
      <c r="AY48" s="12"/>
      <c r="AZ48" s="46">
        <f t="shared" si="51"/>
        <v>3.0562700499985537E-3</v>
      </c>
      <c r="BA48" s="24"/>
      <c r="BB48" s="14">
        <f t="shared" ref="BB48:BB54" si="81">AT48</f>
        <v>250</v>
      </c>
      <c r="BC48" s="12"/>
      <c r="BD48" s="46">
        <f t="shared" si="63"/>
        <v>3.0562700499985537E-3</v>
      </c>
      <c r="BE48" s="24"/>
      <c r="BF48" s="181">
        <f t="shared" ref="BF48:BF54" si="82">+F48+J48+N48+R48+V48+Z48+AD48+AH48+AL48+AP48+AT48+AX48+BB48</f>
        <v>3250</v>
      </c>
      <c r="BG48" s="12"/>
      <c r="BH48" s="46">
        <f t="shared" si="64"/>
        <v>2.9296408836011418E-3</v>
      </c>
      <c r="BI48" s="24"/>
    </row>
    <row r="49" spans="1:61" customFormat="1">
      <c r="A49" s="44" t="s">
        <v>14</v>
      </c>
      <c r="B49" s="167">
        <f>'Sample Breakeven '!B49</f>
        <v>2800</v>
      </c>
      <c r="C49" s="143"/>
      <c r="D49" s="19"/>
      <c r="E49" s="83"/>
      <c r="F49" s="60">
        <f t="shared" si="65"/>
        <v>2800</v>
      </c>
      <c r="G49" s="12"/>
      <c r="H49" s="46">
        <f t="shared" si="66"/>
        <v>3.4230224559983799E-2</v>
      </c>
      <c r="I49" s="24"/>
      <c r="J49" s="14">
        <f t="shared" si="67"/>
        <v>2800</v>
      </c>
      <c r="K49" s="12"/>
      <c r="L49" s="46">
        <f t="shared" si="68"/>
        <v>3.2674305261802719E-2</v>
      </c>
      <c r="M49" s="24"/>
      <c r="N49" s="60">
        <f t="shared" si="69"/>
        <v>2800</v>
      </c>
      <c r="O49" s="12"/>
      <c r="P49" s="46">
        <f t="shared" si="70"/>
        <v>3.2379942151336029E-2</v>
      </c>
      <c r="Q49" s="24"/>
      <c r="R49" s="60">
        <f t="shared" si="71"/>
        <v>2800</v>
      </c>
      <c r="S49" s="12"/>
      <c r="T49" s="46">
        <f t="shared" si="72"/>
        <v>3.2090835524984811E-2</v>
      </c>
      <c r="U49" s="25"/>
      <c r="V49" s="14">
        <f t="shared" si="73"/>
        <v>2800</v>
      </c>
      <c r="W49" s="12"/>
      <c r="X49" s="46">
        <f t="shared" si="56"/>
        <v>3.1527838410511391E-2</v>
      </c>
      <c r="Y49" s="24"/>
      <c r="Z49" s="14">
        <f t="shared" si="74"/>
        <v>2800</v>
      </c>
      <c r="AA49" s="12"/>
      <c r="AB49" s="46">
        <f t="shared" si="57"/>
        <v>3.2379942151336029E-2</v>
      </c>
      <c r="AC49" s="24"/>
      <c r="AD49" s="14">
        <f t="shared" si="75"/>
        <v>2800</v>
      </c>
      <c r="AE49" s="12"/>
      <c r="AF49" s="46">
        <f t="shared" si="58"/>
        <v>3.4230224559983799E-2</v>
      </c>
      <c r="AG49" s="24"/>
      <c r="AH49" s="14">
        <f t="shared" si="76"/>
        <v>2800</v>
      </c>
      <c r="AI49" s="12"/>
      <c r="AJ49" s="46">
        <f t="shared" si="59"/>
        <v>2.8753388630386397E-2</v>
      </c>
      <c r="AK49" s="24"/>
      <c r="AL49" s="14">
        <f t="shared" si="77"/>
        <v>2800</v>
      </c>
      <c r="AM49" s="12"/>
      <c r="AN49" s="46">
        <f t="shared" si="60"/>
        <v>3.1527838410511391E-2</v>
      </c>
      <c r="AO49" s="24"/>
      <c r="AP49" s="14">
        <f t="shared" si="78"/>
        <v>2800</v>
      </c>
      <c r="AQ49" s="12"/>
      <c r="AR49" s="46">
        <f t="shared" si="61"/>
        <v>3.4894889114546593E-2</v>
      </c>
      <c r="AS49" s="24"/>
      <c r="AT49" s="14">
        <f t="shared" si="79"/>
        <v>2800</v>
      </c>
      <c r="AU49" s="12"/>
      <c r="AV49" s="46">
        <f t="shared" si="62"/>
        <v>3.4559361334599033E-2</v>
      </c>
      <c r="AW49" s="24"/>
      <c r="AX49" s="14">
        <f t="shared" si="80"/>
        <v>2800</v>
      </c>
      <c r="AY49" s="12"/>
      <c r="AZ49" s="46">
        <f t="shared" si="51"/>
        <v>3.4230224559983799E-2</v>
      </c>
      <c r="BA49" s="24"/>
      <c r="BB49" s="14">
        <f t="shared" si="81"/>
        <v>2800</v>
      </c>
      <c r="BC49" s="12"/>
      <c r="BD49" s="46">
        <f t="shared" si="63"/>
        <v>3.4230224559983799E-2</v>
      </c>
      <c r="BE49" s="24"/>
      <c r="BF49" s="181">
        <f t="shared" si="82"/>
        <v>36400</v>
      </c>
      <c r="BG49" s="12"/>
      <c r="BH49" s="46">
        <f t="shared" si="64"/>
        <v>3.2811977896332785E-2</v>
      </c>
      <c r="BI49" s="24"/>
    </row>
    <row r="50" spans="1:61" customFormat="1">
      <c r="A50" s="44" t="s">
        <v>17</v>
      </c>
      <c r="B50" s="167">
        <f>'Sample Breakeven '!B50</f>
        <v>600</v>
      </c>
      <c r="C50" s="143"/>
      <c r="D50" s="19"/>
      <c r="E50" s="83"/>
      <c r="F50" s="60">
        <f t="shared" si="65"/>
        <v>600</v>
      </c>
      <c r="G50" s="12"/>
      <c r="H50" s="46">
        <f t="shared" si="66"/>
        <v>7.3350481199965286E-3</v>
      </c>
      <c r="I50" s="24"/>
      <c r="J50" s="14">
        <f t="shared" si="67"/>
        <v>600</v>
      </c>
      <c r="K50" s="12"/>
      <c r="L50" s="46">
        <f t="shared" si="68"/>
        <v>7.0016368418148681E-3</v>
      </c>
      <c r="M50" s="24"/>
      <c r="N50" s="60">
        <f t="shared" si="69"/>
        <v>600</v>
      </c>
      <c r="O50" s="12"/>
      <c r="P50" s="46">
        <f t="shared" si="70"/>
        <v>6.9385590324291483E-3</v>
      </c>
      <c r="Q50" s="24"/>
      <c r="R50" s="60">
        <f t="shared" si="71"/>
        <v>600</v>
      </c>
      <c r="S50" s="12"/>
      <c r="T50" s="46">
        <f t="shared" si="72"/>
        <v>6.876607612496745E-3</v>
      </c>
      <c r="U50" s="25"/>
      <c r="V50" s="14">
        <f t="shared" si="73"/>
        <v>600</v>
      </c>
      <c r="W50" s="12"/>
      <c r="X50" s="46">
        <f t="shared" si="56"/>
        <v>6.7559653736810124E-3</v>
      </c>
      <c r="Y50" s="24"/>
      <c r="Z50" s="14">
        <f t="shared" si="74"/>
        <v>600</v>
      </c>
      <c r="AA50" s="12"/>
      <c r="AB50" s="46">
        <f t="shared" si="57"/>
        <v>6.9385590324291483E-3</v>
      </c>
      <c r="AC50" s="24"/>
      <c r="AD50" s="14">
        <f t="shared" si="75"/>
        <v>600</v>
      </c>
      <c r="AE50" s="12"/>
      <c r="AF50" s="46">
        <f t="shared" si="58"/>
        <v>7.3350481199965286E-3</v>
      </c>
      <c r="AG50" s="24"/>
      <c r="AH50" s="14">
        <f t="shared" si="76"/>
        <v>600</v>
      </c>
      <c r="AI50" s="12"/>
      <c r="AJ50" s="46">
        <f t="shared" si="59"/>
        <v>6.1614404207970845E-3</v>
      </c>
      <c r="AK50" s="24"/>
      <c r="AL50" s="14">
        <f t="shared" si="77"/>
        <v>600</v>
      </c>
      <c r="AM50" s="12"/>
      <c r="AN50" s="46">
        <f t="shared" si="60"/>
        <v>6.7559653736810124E-3</v>
      </c>
      <c r="AO50" s="24"/>
      <c r="AP50" s="14">
        <f t="shared" si="78"/>
        <v>600</v>
      </c>
      <c r="AQ50" s="12"/>
      <c r="AR50" s="46">
        <f t="shared" si="61"/>
        <v>7.4774762388314132E-3</v>
      </c>
      <c r="AS50" s="24"/>
      <c r="AT50" s="14">
        <f t="shared" si="79"/>
        <v>600</v>
      </c>
      <c r="AU50" s="12"/>
      <c r="AV50" s="46">
        <f t="shared" si="62"/>
        <v>7.4055774288426498E-3</v>
      </c>
      <c r="AW50" s="24"/>
      <c r="AX50" s="14">
        <f t="shared" si="80"/>
        <v>600</v>
      </c>
      <c r="AY50" s="12"/>
      <c r="AZ50" s="46">
        <f t="shared" si="51"/>
        <v>7.3350481199965286E-3</v>
      </c>
      <c r="BA50" s="24"/>
      <c r="BB50" s="14">
        <f t="shared" si="81"/>
        <v>600</v>
      </c>
      <c r="BC50" s="12"/>
      <c r="BD50" s="46">
        <f t="shared" si="63"/>
        <v>7.3350481199965286E-3</v>
      </c>
      <c r="BE50" s="24"/>
      <c r="BF50" s="181">
        <f t="shared" si="82"/>
        <v>7800</v>
      </c>
      <c r="BG50" s="12"/>
      <c r="BH50" s="46">
        <f t="shared" si="64"/>
        <v>7.0311381206427399E-3</v>
      </c>
      <c r="BI50" s="24"/>
    </row>
    <row r="51" spans="1:61" customFormat="1">
      <c r="A51" s="22" t="s">
        <v>67</v>
      </c>
      <c r="B51" s="167">
        <f>'Sample Breakeven '!B51</f>
        <v>1800</v>
      </c>
      <c r="C51" s="143"/>
      <c r="D51" s="19"/>
      <c r="E51" s="83"/>
      <c r="F51" s="60">
        <f t="shared" si="65"/>
        <v>1800</v>
      </c>
      <c r="G51" s="12"/>
      <c r="H51" s="46">
        <f>F51/F$5</f>
        <v>2.2005144359989588E-2</v>
      </c>
      <c r="I51" s="24"/>
      <c r="J51" s="14">
        <f t="shared" si="67"/>
        <v>1800</v>
      </c>
      <c r="K51" s="12"/>
      <c r="L51" s="46">
        <f>J51/J$5</f>
        <v>2.1004910525444603E-2</v>
      </c>
      <c r="M51" s="24"/>
      <c r="N51" s="60">
        <f t="shared" si="69"/>
        <v>1800</v>
      </c>
      <c r="O51" s="12"/>
      <c r="P51" s="46">
        <f>N51/N$5</f>
        <v>2.0815677097287447E-2</v>
      </c>
      <c r="Q51" s="24"/>
      <c r="R51" s="60">
        <f t="shared" si="71"/>
        <v>1800</v>
      </c>
      <c r="S51" s="12"/>
      <c r="T51" s="46">
        <f>R51/R$5</f>
        <v>2.0629822837490236E-2</v>
      </c>
      <c r="U51" s="25"/>
      <c r="V51" s="14">
        <f t="shared" si="73"/>
        <v>1800</v>
      </c>
      <c r="W51" s="12"/>
      <c r="X51" s="46">
        <f t="shared" si="56"/>
        <v>2.0267896121043037E-2</v>
      </c>
      <c r="Y51" s="24"/>
      <c r="Z51" s="14">
        <f t="shared" si="74"/>
        <v>1800</v>
      </c>
      <c r="AA51" s="12"/>
      <c r="AB51" s="46">
        <f t="shared" si="57"/>
        <v>2.0815677097287447E-2</v>
      </c>
      <c r="AC51" s="24"/>
      <c r="AD51" s="14">
        <f t="shared" si="75"/>
        <v>1800</v>
      </c>
      <c r="AE51" s="12"/>
      <c r="AF51" s="46">
        <f t="shared" si="58"/>
        <v>2.2005144359989588E-2</v>
      </c>
      <c r="AG51" s="24"/>
      <c r="AH51" s="14">
        <f t="shared" si="76"/>
        <v>1800</v>
      </c>
      <c r="AI51" s="12"/>
      <c r="AJ51" s="46">
        <f t="shared" si="59"/>
        <v>1.8484321262391256E-2</v>
      </c>
      <c r="AK51" s="24"/>
      <c r="AL51" s="14">
        <f t="shared" si="77"/>
        <v>1800</v>
      </c>
      <c r="AM51" s="12"/>
      <c r="AN51" s="46">
        <f t="shared" si="60"/>
        <v>2.0267896121043037E-2</v>
      </c>
      <c r="AO51" s="24"/>
      <c r="AP51" s="14">
        <f t="shared" si="78"/>
        <v>1800</v>
      </c>
      <c r="AQ51" s="12"/>
      <c r="AR51" s="46">
        <f t="shared" si="61"/>
        <v>2.243242871649424E-2</v>
      </c>
      <c r="AS51" s="24"/>
      <c r="AT51" s="14">
        <f t="shared" si="79"/>
        <v>1800</v>
      </c>
      <c r="AU51" s="12"/>
      <c r="AV51" s="46">
        <f t="shared" si="62"/>
        <v>2.2216732286527947E-2</v>
      </c>
      <c r="AW51" s="24"/>
      <c r="AX51" s="14">
        <f t="shared" si="80"/>
        <v>1800</v>
      </c>
      <c r="AY51" s="12"/>
      <c r="AZ51" s="46">
        <f t="shared" si="51"/>
        <v>2.2005144359989588E-2</v>
      </c>
      <c r="BA51" s="24"/>
      <c r="BB51" s="14">
        <f t="shared" si="81"/>
        <v>1800</v>
      </c>
      <c r="BC51" s="12"/>
      <c r="BD51" s="46">
        <f t="shared" si="63"/>
        <v>2.2005144359989588E-2</v>
      </c>
      <c r="BE51" s="24"/>
      <c r="BF51" s="181">
        <f t="shared" si="82"/>
        <v>23400</v>
      </c>
      <c r="BG51" s="12"/>
      <c r="BH51" s="46">
        <f t="shared" si="64"/>
        <v>2.1093414361928221E-2</v>
      </c>
      <c r="BI51" s="24"/>
    </row>
    <row r="52" spans="1:61" customFormat="1">
      <c r="A52" s="1" t="s">
        <v>3</v>
      </c>
      <c r="B52" s="167">
        <f>'Sample Breakeven '!B52</f>
        <v>450</v>
      </c>
      <c r="C52" s="143"/>
      <c r="D52" s="19"/>
      <c r="E52" s="83"/>
      <c r="F52" s="60">
        <f t="shared" si="65"/>
        <v>450</v>
      </c>
      <c r="G52" s="12"/>
      <c r="H52" s="46">
        <f t="shared" si="66"/>
        <v>5.5012860899973969E-3</v>
      </c>
      <c r="I52" s="24"/>
      <c r="J52" s="14">
        <f t="shared" si="67"/>
        <v>450</v>
      </c>
      <c r="L52" s="15">
        <f t="shared" si="68"/>
        <v>5.2512276313611507E-3</v>
      </c>
      <c r="M52" s="24"/>
      <c r="N52" s="14">
        <f t="shared" si="69"/>
        <v>450</v>
      </c>
      <c r="P52" s="15">
        <f t="shared" si="70"/>
        <v>5.2039192743218617E-3</v>
      </c>
      <c r="Q52" s="24"/>
      <c r="R52" s="14">
        <f t="shared" si="71"/>
        <v>450</v>
      </c>
      <c r="T52" s="15">
        <f t="shared" si="72"/>
        <v>5.157455709372559E-3</v>
      </c>
      <c r="U52" s="25"/>
      <c r="V52" s="14">
        <f t="shared" si="73"/>
        <v>450</v>
      </c>
      <c r="X52" s="15">
        <f t="shared" si="56"/>
        <v>5.0669740302607593E-3</v>
      </c>
      <c r="Y52" s="24"/>
      <c r="Z52" s="14">
        <f t="shared" si="74"/>
        <v>450</v>
      </c>
      <c r="AB52" s="15">
        <f t="shared" si="57"/>
        <v>5.2039192743218617E-3</v>
      </c>
      <c r="AC52" s="24"/>
      <c r="AD52" s="14">
        <f t="shared" si="75"/>
        <v>450</v>
      </c>
      <c r="AF52" s="15">
        <f t="shared" si="58"/>
        <v>5.5012860899973969E-3</v>
      </c>
      <c r="AG52" s="24"/>
      <c r="AH52" s="14">
        <f t="shared" si="76"/>
        <v>450</v>
      </c>
      <c r="AJ52" s="15">
        <f t="shared" si="59"/>
        <v>4.621080315597814E-3</v>
      </c>
      <c r="AK52" s="24"/>
      <c r="AL52" s="14">
        <f t="shared" si="77"/>
        <v>450</v>
      </c>
      <c r="AN52" s="15">
        <f t="shared" si="60"/>
        <v>5.0669740302607593E-3</v>
      </c>
      <c r="AO52" s="24"/>
      <c r="AP52" s="14">
        <f t="shared" si="78"/>
        <v>450</v>
      </c>
      <c r="AR52" s="15">
        <f t="shared" si="61"/>
        <v>5.6081071791235599E-3</v>
      </c>
      <c r="AS52" s="24"/>
      <c r="AT52" s="14">
        <f t="shared" si="79"/>
        <v>450</v>
      </c>
      <c r="AV52" s="15">
        <f t="shared" si="62"/>
        <v>5.5541830716319867E-3</v>
      </c>
      <c r="AW52" s="24"/>
      <c r="AX52" s="14">
        <f t="shared" si="80"/>
        <v>450</v>
      </c>
      <c r="AZ52" s="15">
        <f t="shared" si="51"/>
        <v>5.5012860899973969E-3</v>
      </c>
      <c r="BA52" s="24"/>
      <c r="BB52" s="14">
        <f t="shared" si="81"/>
        <v>450</v>
      </c>
      <c r="BD52" s="15">
        <f t="shared" si="63"/>
        <v>5.5012860899973969E-3</v>
      </c>
      <c r="BE52" s="24"/>
      <c r="BF52" s="181">
        <f t="shared" si="82"/>
        <v>5850</v>
      </c>
      <c r="BH52" s="15">
        <f t="shared" si="64"/>
        <v>5.2733535904820553E-3</v>
      </c>
      <c r="BI52" s="24"/>
    </row>
    <row r="53" spans="1:61" customFormat="1">
      <c r="A53" s="22" t="s">
        <v>25</v>
      </c>
      <c r="B53" s="167">
        <f>'Sample Breakeven '!B53</f>
        <v>100</v>
      </c>
      <c r="C53" s="143"/>
      <c r="D53" s="19"/>
      <c r="E53" s="83"/>
      <c r="F53" s="14">
        <f t="shared" si="65"/>
        <v>100</v>
      </c>
      <c r="H53" s="46">
        <f t="shared" si="66"/>
        <v>1.2225080199994216E-3</v>
      </c>
      <c r="I53" s="24"/>
      <c r="J53" s="14">
        <f t="shared" si="67"/>
        <v>100</v>
      </c>
      <c r="L53" s="15">
        <f t="shared" si="68"/>
        <v>1.1669394736358114E-3</v>
      </c>
      <c r="M53" s="24"/>
      <c r="N53" s="14">
        <f t="shared" si="69"/>
        <v>100</v>
      </c>
      <c r="P53" s="15">
        <f t="shared" si="70"/>
        <v>1.1564265054048581E-3</v>
      </c>
      <c r="Q53" s="24"/>
      <c r="R53" s="14">
        <f t="shared" si="71"/>
        <v>100</v>
      </c>
      <c r="T53" s="15">
        <f t="shared" si="72"/>
        <v>1.1461012687494576E-3</v>
      </c>
      <c r="U53" s="25"/>
      <c r="V53" s="14">
        <f t="shared" si="73"/>
        <v>100</v>
      </c>
      <c r="X53" s="15">
        <f t="shared" si="56"/>
        <v>1.1259942289468354E-3</v>
      </c>
      <c r="Y53" s="24"/>
      <c r="Z53" s="14">
        <f t="shared" si="74"/>
        <v>100</v>
      </c>
      <c r="AB53" s="15">
        <f t="shared" si="57"/>
        <v>1.1564265054048581E-3</v>
      </c>
      <c r="AC53" s="24"/>
      <c r="AD53" s="14">
        <f t="shared" si="75"/>
        <v>100</v>
      </c>
      <c r="AF53" s="15">
        <f t="shared" si="58"/>
        <v>1.2225080199994216E-3</v>
      </c>
      <c r="AG53" s="24"/>
      <c r="AH53" s="14">
        <f t="shared" si="76"/>
        <v>100</v>
      </c>
      <c r="AJ53" s="15">
        <f t="shared" si="59"/>
        <v>1.0269067367995142E-3</v>
      </c>
      <c r="AK53" s="24"/>
      <c r="AL53" s="14">
        <f t="shared" si="77"/>
        <v>100</v>
      </c>
      <c r="AN53" s="15">
        <f t="shared" si="60"/>
        <v>1.1259942289468354E-3</v>
      </c>
      <c r="AO53" s="24"/>
      <c r="AP53" s="14">
        <f t="shared" si="78"/>
        <v>100</v>
      </c>
      <c r="AR53" s="15">
        <f t="shared" si="61"/>
        <v>1.2462460398052356E-3</v>
      </c>
      <c r="AS53" s="24"/>
      <c r="AT53" s="14">
        <f t="shared" si="79"/>
        <v>100</v>
      </c>
      <c r="AV53" s="15">
        <f t="shared" si="62"/>
        <v>1.2342629048071082E-3</v>
      </c>
      <c r="AW53" s="24"/>
      <c r="AX53" s="14">
        <f t="shared" si="80"/>
        <v>100</v>
      </c>
      <c r="AZ53" s="15">
        <f t="shared" si="51"/>
        <v>1.2225080199994216E-3</v>
      </c>
      <c r="BA53" s="24"/>
      <c r="BB53" s="14">
        <f t="shared" si="81"/>
        <v>100</v>
      </c>
      <c r="BD53" s="15">
        <f t="shared" si="63"/>
        <v>1.2225080199994216E-3</v>
      </c>
      <c r="BE53" s="24"/>
      <c r="BF53" s="181">
        <f t="shared" si="82"/>
        <v>1300</v>
      </c>
      <c r="BH53" s="15">
        <f t="shared" si="64"/>
        <v>1.1718563534404568E-3</v>
      </c>
      <c r="BI53" s="24"/>
    </row>
    <row r="54" spans="1:61" customFormat="1">
      <c r="A54" s="22" t="s">
        <v>24</v>
      </c>
      <c r="B54" s="167">
        <f>'Sample Breakeven '!B54</f>
        <v>100</v>
      </c>
      <c r="C54" s="143"/>
      <c r="D54" s="19"/>
      <c r="E54" s="83"/>
      <c r="F54" s="14">
        <f t="shared" si="65"/>
        <v>100</v>
      </c>
      <c r="H54" s="46">
        <f t="shared" si="66"/>
        <v>1.2225080199994216E-3</v>
      </c>
      <c r="I54" s="24"/>
      <c r="J54" s="14">
        <f t="shared" si="67"/>
        <v>100</v>
      </c>
      <c r="L54" s="15">
        <f t="shared" si="68"/>
        <v>1.1669394736358114E-3</v>
      </c>
      <c r="M54" s="24"/>
      <c r="N54" s="14">
        <f t="shared" si="69"/>
        <v>100</v>
      </c>
      <c r="P54" s="15">
        <f t="shared" si="70"/>
        <v>1.1564265054048581E-3</v>
      </c>
      <c r="Q54" s="24"/>
      <c r="R54" s="14">
        <f t="shared" si="71"/>
        <v>100</v>
      </c>
      <c r="T54" s="15">
        <f t="shared" si="72"/>
        <v>1.1461012687494576E-3</v>
      </c>
      <c r="U54" s="25"/>
      <c r="V54" s="14">
        <f t="shared" si="73"/>
        <v>100</v>
      </c>
      <c r="X54" s="15">
        <f t="shared" si="56"/>
        <v>1.1259942289468354E-3</v>
      </c>
      <c r="Y54" s="24"/>
      <c r="Z54" s="14">
        <f t="shared" si="74"/>
        <v>100</v>
      </c>
      <c r="AB54" s="15">
        <f t="shared" si="57"/>
        <v>1.1564265054048581E-3</v>
      </c>
      <c r="AC54" s="24"/>
      <c r="AD54" s="14">
        <f t="shared" si="75"/>
        <v>100</v>
      </c>
      <c r="AF54" s="15">
        <f t="shared" si="58"/>
        <v>1.2225080199994216E-3</v>
      </c>
      <c r="AG54" s="24"/>
      <c r="AH54" s="14">
        <f t="shared" si="76"/>
        <v>100</v>
      </c>
      <c r="AJ54" s="15">
        <f t="shared" si="59"/>
        <v>1.0269067367995142E-3</v>
      </c>
      <c r="AK54" s="24"/>
      <c r="AL54" s="14">
        <f t="shared" si="77"/>
        <v>100</v>
      </c>
      <c r="AN54" s="15">
        <f t="shared" si="60"/>
        <v>1.1259942289468354E-3</v>
      </c>
      <c r="AO54" s="24"/>
      <c r="AP54" s="14">
        <f t="shared" si="78"/>
        <v>100</v>
      </c>
      <c r="AR54" s="15">
        <f t="shared" si="61"/>
        <v>1.2462460398052356E-3</v>
      </c>
      <c r="AS54" s="24"/>
      <c r="AT54" s="14">
        <f t="shared" si="79"/>
        <v>100</v>
      </c>
      <c r="AV54" s="15">
        <f t="shared" si="62"/>
        <v>1.2342629048071082E-3</v>
      </c>
      <c r="AW54" s="24"/>
      <c r="AX54" s="14">
        <f t="shared" si="80"/>
        <v>100</v>
      </c>
      <c r="AZ54" s="15">
        <f t="shared" si="51"/>
        <v>1.2225080199994216E-3</v>
      </c>
      <c r="BA54" s="24"/>
      <c r="BB54" s="14">
        <f t="shared" si="81"/>
        <v>100</v>
      </c>
      <c r="BD54" s="15">
        <f t="shared" si="63"/>
        <v>1.2225080199994216E-3</v>
      </c>
      <c r="BE54" s="24"/>
      <c r="BF54" s="181">
        <f t="shared" si="82"/>
        <v>1300</v>
      </c>
      <c r="BH54" s="15">
        <f t="shared" si="64"/>
        <v>1.1718563534404568E-3</v>
      </c>
      <c r="BI54" s="24"/>
    </row>
    <row r="55" spans="1:61" customFormat="1">
      <c r="A55" s="1" t="s">
        <v>6</v>
      </c>
      <c r="B55" s="167"/>
      <c r="C55" s="143"/>
      <c r="D55" s="19">
        <f>'Sample Breakeven '!D55</f>
        <v>3.0000000000000001E-3</v>
      </c>
      <c r="E55" s="83"/>
      <c r="F55" s="14">
        <f>H55*F$5</f>
        <v>245.39716312056748</v>
      </c>
      <c r="H55" s="46">
        <f>D55</f>
        <v>3.0000000000000001E-3</v>
      </c>
      <c r="I55" s="24"/>
      <c r="J55" s="14">
        <f>L55*J$5</f>
        <v>257.08274231678502</v>
      </c>
      <c r="L55" s="15">
        <f>H55</f>
        <v>3.0000000000000001E-3</v>
      </c>
      <c r="M55" s="24"/>
      <c r="N55" s="14">
        <f>P55*N$5</f>
        <v>259.41985815602851</v>
      </c>
      <c r="P55" s="15">
        <f>L55</f>
        <v>3.0000000000000001E-3</v>
      </c>
      <c r="Q55" s="24"/>
      <c r="R55" s="14">
        <f>T55*R$5</f>
        <v>261.75697399527201</v>
      </c>
      <c r="T55" s="15">
        <f>P55</f>
        <v>3.0000000000000001E-3</v>
      </c>
      <c r="U55" s="25"/>
      <c r="V55" s="14">
        <f>X55*V$5</f>
        <v>266.431205673759</v>
      </c>
      <c r="X55" s="15">
        <f>T55</f>
        <v>3.0000000000000001E-3</v>
      </c>
      <c r="Y55" s="24"/>
      <c r="Z55" s="14">
        <f>AB55*Z$5</f>
        <v>259.41985815602851</v>
      </c>
      <c r="AB55" s="15">
        <f>X55</f>
        <v>3.0000000000000001E-3</v>
      </c>
      <c r="AC55" s="24"/>
      <c r="AD55" s="14">
        <f>AF55*AD$5</f>
        <v>245.39716312056748</v>
      </c>
      <c r="AF55" s="15">
        <f>AB55</f>
        <v>3.0000000000000001E-3</v>
      </c>
      <c r="AG55" s="24"/>
      <c r="AH55" s="14">
        <f>AJ55*AH$5</f>
        <v>292.13947990543744</v>
      </c>
      <c r="AJ55" s="15">
        <f>AF55</f>
        <v>3.0000000000000001E-3</v>
      </c>
      <c r="AK55" s="24"/>
      <c r="AL55" s="14">
        <f>AN55*AL$5</f>
        <v>266.431205673759</v>
      </c>
      <c r="AN55" s="15">
        <f>AJ55</f>
        <v>3.0000000000000001E-3</v>
      </c>
      <c r="AO55" s="24"/>
      <c r="AP55" s="14">
        <f>AR55*AP$5</f>
        <v>240.72293144208047</v>
      </c>
      <c r="AR55" s="15">
        <f>AN55</f>
        <v>3.0000000000000001E-3</v>
      </c>
      <c r="AS55" s="24"/>
      <c r="AT55" s="14">
        <f>AV55*AT$5</f>
        <v>243.06004728132399</v>
      </c>
      <c r="AV55" s="15">
        <f>AR55</f>
        <v>3.0000000000000001E-3</v>
      </c>
      <c r="AW55" s="24"/>
      <c r="AX55" s="14">
        <f>AZ55*AX$5</f>
        <v>245.39716312056748</v>
      </c>
      <c r="AZ55" s="15">
        <f>AR55</f>
        <v>3.0000000000000001E-3</v>
      </c>
      <c r="BA55" s="24"/>
      <c r="BB55" s="14">
        <f>BD55*BB$5</f>
        <v>245.39716312056748</v>
      </c>
      <c r="BD55" s="15">
        <f>AV55</f>
        <v>3.0000000000000001E-3</v>
      </c>
      <c r="BE55" s="24"/>
      <c r="BF55" s="14">
        <f>BH55*BF$5</f>
        <v>3328.0529550827437</v>
      </c>
      <c r="BH55" s="15">
        <f>BD55</f>
        <v>3.0000000000000001E-3</v>
      </c>
      <c r="BI55" s="24"/>
    </row>
    <row r="56" spans="1:61" customFormat="1">
      <c r="A56" s="1" t="s">
        <v>7</v>
      </c>
      <c r="B56" s="167"/>
      <c r="C56" s="143"/>
      <c r="D56" s="19">
        <f>'Sample Breakeven '!D56</f>
        <v>0.02</v>
      </c>
      <c r="E56" s="83"/>
      <c r="F56" s="14">
        <f>H56*F$5</f>
        <v>1635.9810874704499</v>
      </c>
      <c r="H56" s="46">
        <f>D56</f>
        <v>0.02</v>
      </c>
      <c r="I56" s="24"/>
      <c r="J56" s="14">
        <f>L56*J$5</f>
        <v>1713.8849487785667</v>
      </c>
      <c r="L56" s="15">
        <f>H56</f>
        <v>0.02</v>
      </c>
      <c r="M56" s="24"/>
      <c r="N56" s="14">
        <f>P56*N$5</f>
        <v>1729.4657210401899</v>
      </c>
      <c r="P56" s="15">
        <f>L56</f>
        <v>0.02</v>
      </c>
      <c r="Q56" s="24"/>
      <c r="R56" s="14">
        <f>T56*R$5</f>
        <v>1745.0464933018134</v>
      </c>
      <c r="T56" s="15">
        <f>P56</f>
        <v>0.02</v>
      </c>
      <c r="U56" s="25"/>
      <c r="V56" s="14">
        <f>X56*V$5</f>
        <v>1776.20803782506</v>
      </c>
      <c r="X56" s="15">
        <f>T56</f>
        <v>0.02</v>
      </c>
      <c r="Y56" s="24"/>
      <c r="Z56" s="14">
        <f>AB56*Z$5</f>
        <v>1729.4657210401899</v>
      </c>
      <c r="AB56" s="15">
        <f>X56</f>
        <v>0.02</v>
      </c>
      <c r="AC56" s="24"/>
      <c r="AD56" s="14">
        <f>AF56*AD$5</f>
        <v>1635.9810874704499</v>
      </c>
      <c r="AF56" s="15">
        <f>AB56</f>
        <v>0.02</v>
      </c>
      <c r="AG56" s="24"/>
      <c r="AH56" s="14">
        <f>AJ56*AH$5</f>
        <v>1947.5965327029164</v>
      </c>
      <c r="AJ56" s="15">
        <f>AF56</f>
        <v>0.02</v>
      </c>
      <c r="AK56" s="24"/>
      <c r="AL56" s="14">
        <f>AN56*AL$5</f>
        <v>1776.20803782506</v>
      </c>
      <c r="AN56" s="15">
        <f>AJ56</f>
        <v>0.02</v>
      </c>
      <c r="AO56" s="24"/>
      <c r="AP56" s="14">
        <f>AR56*AP$5</f>
        <v>1604.8195429472032</v>
      </c>
      <c r="AR56" s="15">
        <f>AN56</f>
        <v>0.02</v>
      </c>
      <c r="AS56" s="24"/>
      <c r="AT56" s="14">
        <f>AV56*AT$5</f>
        <v>1620.4003152088264</v>
      </c>
      <c r="AV56" s="15">
        <f>AR56</f>
        <v>0.02</v>
      </c>
      <c r="AW56" s="24"/>
      <c r="AX56" s="14">
        <f>AZ56*AX$5</f>
        <v>1635.9810874704499</v>
      </c>
      <c r="AZ56" s="15">
        <f>AR56</f>
        <v>0.02</v>
      </c>
      <c r="BA56" s="24"/>
      <c r="BB56" s="14">
        <f>BD56*BB$5</f>
        <v>1635.9810874704499</v>
      </c>
      <c r="BD56" s="15">
        <f>AV56</f>
        <v>0.02</v>
      </c>
      <c r="BE56" s="24"/>
      <c r="BF56" s="14">
        <f>BH56*BF$5</f>
        <v>22187.019700551624</v>
      </c>
      <c r="BH56" s="15">
        <f>BD56</f>
        <v>0.02</v>
      </c>
      <c r="BI56" s="24"/>
    </row>
    <row r="57" spans="1:61" customFormat="1">
      <c r="A57" s="130" t="s">
        <v>9</v>
      </c>
      <c r="B57" s="173"/>
      <c r="C57" s="145"/>
      <c r="D57" s="146">
        <f>'Sample Breakeven '!D57</f>
        <v>5.5E-2</v>
      </c>
      <c r="E57" s="83"/>
      <c r="F57" s="133">
        <f>H57*F$5</f>
        <v>4498.9479905437374</v>
      </c>
      <c r="G57" s="134"/>
      <c r="H57" s="135">
        <f>D57</f>
        <v>5.5E-2</v>
      </c>
      <c r="I57" s="136"/>
      <c r="J57" s="133">
        <f>L57*J$5</f>
        <v>4713.1836091410578</v>
      </c>
      <c r="K57" s="134"/>
      <c r="L57" s="135">
        <f>H57</f>
        <v>5.5E-2</v>
      </c>
      <c r="M57" s="136"/>
      <c r="N57" s="133">
        <f>P57*N$5</f>
        <v>4756.0307328605222</v>
      </c>
      <c r="O57" s="134"/>
      <c r="P57" s="135">
        <f>L57</f>
        <v>5.5E-2</v>
      </c>
      <c r="Q57" s="137"/>
      <c r="R57" s="133">
        <f>T57*R$5</f>
        <v>4798.8778565799867</v>
      </c>
      <c r="S57" s="134"/>
      <c r="T57" s="135">
        <f>P57</f>
        <v>5.5E-2</v>
      </c>
      <c r="U57" s="25"/>
      <c r="V57" s="133">
        <f>X57*V$5</f>
        <v>4884.5721040189155</v>
      </c>
      <c r="W57" s="134"/>
      <c r="X57" s="135">
        <f>T57</f>
        <v>5.5E-2</v>
      </c>
      <c r="Y57" s="136"/>
      <c r="Z57" s="133">
        <f>AB57*Z$5</f>
        <v>4756.0307328605222</v>
      </c>
      <c r="AA57" s="134"/>
      <c r="AB57" s="135">
        <f>X57</f>
        <v>5.5E-2</v>
      </c>
      <c r="AC57" s="136"/>
      <c r="AD57" s="133">
        <f>AF57*AD$5</f>
        <v>4498.9479905437374</v>
      </c>
      <c r="AE57" s="134"/>
      <c r="AF57" s="135">
        <f>AB57</f>
        <v>5.5E-2</v>
      </c>
      <c r="AG57" s="136"/>
      <c r="AH57" s="133">
        <f>AJ57*AH$5</f>
        <v>5355.8904649330198</v>
      </c>
      <c r="AI57" s="134"/>
      <c r="AJ57" s="135">
        <f>AF57</f>
        <v>5.5E-2</v>
      </c>
      <c r="AK57" s="136"/>
      <c r="AL57" s="133">
        <f>AN57*AL$5</f>
        <v>4884.5721040189155</v>
      </c>
      <c r="AM57" s="134"/>
      <c r="AN57" s="135">
        <f>AJ57</f>
        <v>5.5E-2</v>
      </c>
      <c r="AO57" s="136"/>
      <c r="AP57" s="133">
        <f>AR57*AP$5</f>
        <v>4413.2537431048086</v>
      </c>
      <c r="AQ57" s="134"/>
      <c r="AR57" s="135">
        <f>AN57</f>
        <v>5.5E-2</v>
      </c>
      <c r="AS57" s="136"/>
      <c r="AT57" s="133">
        <f>AV57*AT$5</f>
        <v>4456.100866824273</v>
      </c>
      <c r="AU57" s="134"/>
      <c r="AV57" s="135">
        <f>AR57</f>
        <v>5.5E-2</v>
      </c>
      <c r="AW57" s="136"/>
      <c r="AX57" s="133">
        <f>AZ57*AX$5</f>
        <v>4498.9479905437374</v>
      </c>
      <c r="AY57" s="134"/>
      <c r="AZ57" s="135">
        <f>AR57</f>
        <v>5.5E-2</v>
      </c>
      <c r="BA57" s="136"/>
      <c r="BB57" s="133">
        <f>BD57*BB$5</f>
        <v>4498.9479905437374</v>
      </c>
      <c r="BC57" s="134"/>
      <c r="BD57" s="135">
        <f>AV57</f>
        <v>5.5E-2</v>
      </c>
      <c r="BE57" s="136"/>
      <c r="BF57" s="133">
        <f>BH57*BF$5</f>
        <v>61014.304176516969</v>
      </c>
      <c r="BG57" s="134"/>
      <c r="BH57" s="135">
        <f>BD57</f>
        <v>5.5E-2</v>
      </c>
      <c r="BI57" s="136"/>
    </row>
    <row r="58" spans="1:61" customFormat="1">
      <c r="A58" s="125" t="s">
        <v>70</v>
      </c>
      <c r="B58" s="171"/>
      <c r="C58" s="87"/>
      <c r="D58" s="88"/>
      <c r="E58" s="83"/>
      <c r="F58" s="92">
        <f>SUM(F47:F57)</f>
        <v>12480.326241134755</v>
      </c>
      <c r="G58" s="93"/>
      <c r="H58" s="94">
        <f>F58/F$5</f>
        <v>0.15257298921996471</v>
      </c>
      <c r="I58" s="136"/>
      <c r="J58" s="92">
        <f>SUM(J47:J57)</f>
        <v>12784.151300236408</v>
      </c>
      <c r="K58" s="93"/>
      <c r="L58" s="94">
        <f>J58/J$5</f>
        <v>0.14918330789178447</v>
      </c>
      <c r="M58" s="136"/>
      <c r="N58" s="92">
        <f>SUM(N47:N57)</f>
        <v>12844.916312056741</v>
      </c>
      <c r="O58" s="93"/>
      <c r="P58" s="94">
        <f>N58/N$5</f>
        <v>0.14854201682969634</v>
      </c>
      <c r="Q58" s="137"/>
      <c r="R58" s="92">
        <f>SUM(R47:R57)</f>
        <v>12905.681323877074</v>
      </c>
      <c r="S58" s="93"/>
      <c r="T58" s="94">
        <f>R58/R$5</f>
        <v>0.14791217739371693</v>
      </c>
      <c r="U58" s="25"/>
      <c r="V58" s="92">
        <f>SUM(V47:V57)</f>
        <v>13027.211347517736</v>
      </c>
      <c r="W58" s="93"/>
      <c r="X58" s="94">
        <f>V58/V$5</f>
        <v>0.14668564796575698</v>
      </c>
      <c r="Y58" s="136"/>
      <c r="Z58" s="92">
        <f>SUM(Z47:Z57)</f>
        <v>12844.916312056741</v>
      </c>
      <c r="AA58" s="93"/>
      <c r="AB58" s="94">
        <f>Z58/Z$5</f>
        <v>0.14854201682969634</v>
      </c>
      <c r="AC58" s="136"/>
      <c r="AD58" s="92">
        <f>SUM(AD47:AD57)</f>
        <v>12480.326241134755</v>
      </c>
      <c r="AE58" s="93"/>
      <c r="AF58" s="94">
        <f>AD58/AD$5</f>
        <v>0.15257298921996471</v>
      </c>
      <c r="AG58" s="136"/>
      <c r="AH58" s="92">
        <f>SUM(AH47:AH57)</f>
        <v>13695.626477541375</v>
      </c>
      <c r="AI58" s="93"/>
      <c r="AJ58" s="94">
        <f>AH58/AH$5</f>
        <v>0.14064131094477036</v>
      </c>
      <c r="AK58" s="136"/>
      <c r="AL58" s="92">
        <f>SUM(AL47:AL57)</f>
        <v>13027.211347517736</v>
      </c>
      <c r="AM58" s="93"/>
      <c r="AN58" s="94">
        <f>AL58/AL$5</f>
        <v>0.14668564796575698</v>
      </c>
      <c r="AO58" s="136"/>
      <c r="AP58" s="92">
        <f>SUM(AP47:AP57)</f>
        <v>12358.796217494091</v>
      </c>
      <c r="AQ58" s="93"/>
      <c r="AR58" s="94">
        <f>AP58/AP$5</f>
        <v>0.15402100842811936</v>
      </c>
      <c r="AS58" s="136"/>
      <c r="AT58" s="92">
        <f>SUM(AT47:AT57)</f>
        <v>12419.561229314422</v>
      </c>
      <c r="AU58" s="93"/>
      <c r="AV58" s="94">
        <f>AT58/AT$5</f>
        <v>0.15329003719323359</v>
      </c>
      <c r="AW58" s="136"/>
      <c r="AX58" s="92">
        <f>SUM(AX47:AX57)</f>
        <v>12480.326241134755</v>
      </c>
      <c r="AY58" s="93"/>
      <c r="AZ58" s="94">
        <f>AX58/AX$5</f>
        <v>0.15257298921996471</v>
      </c>
      <c r="BA58" s="136"/>
      <c r="BB58" s="92">
        <f>SUM(BB47:BB57)</f>
        <v>12480.326241134755</v>
      </c>
      <c r="BC58" s="93"/>
      <c r="BD58" s="94">
        <f>BB58/BB$5</f>
        <v>0.15257298921996471</v>
      </c>
      <c r="BE58" s="136"/>
      <c r="BF58" s="92">
        <f>SUM(BF47:BF57)</f>
        <v>165829.37683215135</v>
      </c>
      <c r="BG58" s="93"/>
      <c r="BH58" s="94">
        <f>BF58/BF$5</f>
        <v>0.14948323755986787</v>
      </c>
      <c r="BI58" s="136"/>
    </row>
    <row r="59" spans="1:61" customFormat="1">
      <c r="A59" s="1"/>
      <c r="B59" s="169"/>
      <c r="C59" s="40"/>
      <c r="D59" s="3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  <c r="V59" s="14"/>
      <c r="X59" s="15"/>
      <c r="Y59" s="136"/>
      <c r="Z59" s="14"/>
      <c r="AB59" s="15"/>
      <c r="AC59" s="136"/>
      <c r="AD59" s="14"/>
      <c r="AF59" s="15"/>
      <c r="AG59" s="136"/>
      <c r="AH59" s="14"/>
      <c r="AJ59" s="15"/>
      <c r="AK59" s="136"/>
      <c r="AL59" s="14"/>
      <c r="AN59" s="15"/>
      <c r="AO59" s="136"/>
      <c r="AP59" s="14"/>
      <c r="AR59" s="15"/>
      <c r="AS59" s="136"/>
      <c r="AT59" s="14"/>
      <c r="AV59" s="15"/>
      <c r="AW59" s="136"/>
      <c r="AX59" s="14"/>
      <c r="AZ59" s="15"/>
      <c r="BA59" s="136"/>
      <c r="BB59" s="14"/>
      <c r="BD59" s="15"/>
      <c r="BE59" s="136"/>
      <c r="BF59" s="14"/>
      <c r="BH59" s="15"/>
      <c r="BI59" s="136"/>
    </row>
    <row r="60" spans="1:61" customFormat="1" ht="13.8">
      <c r="A60" s="64" t="s">
        <v>50</v>
      </c>
      <c r="B60" s="174"/>
      <c r="C60" s="40"/>
      <c r="D60" s="19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  <c r="V60" s="60"/>
      <c r="W60" s="12"/>
      <c r="X60" s="46"/>
      <c r="Y60" s="24"/>
      <c r="Z60" s="60"/>
      <c r="AA60" s="12"/>
      <c r="AB60" s="46"/>
      <c r="AC60" s="24"/>
      <c r="AD60" s="60"/>
      <c r="AE60" s="12"/>
      <c r="AF60" s="46"/>
      <c r="AG60" s="24"/>
      <c r="AH60" s="60"/>
      <c r="AI60" s="12"/>
      <c r="AJ60" s="46"/>
      <c r="AK60" s="24"/>
      <c r="AL60" s="60"/>
      <c r="AM60" s="12"/>
      <c r="AN60" s="46"/>
      <c r="AO60" s="24"/>
      <c r="AP60" s="60"/>
      <c r="AQ60" s="12"/>
      <c r="AR60" s="46"/>
      <c r="AS60" s="24"/>
      <c r="AT60" s="60"/>
      <c r="AU60" s="12"/>
      <c r="AV60" s="46"/>
      <c r="AW60" s="24"/>
      <c r="AX60" s="60"/>
      <c r="AY60" s="12"/>
      <c r="AZ60" s="46"/>
      <c r="BA60" s="24"/>
      <c r="BB60" s="60"/>
      <c r="BC60" s="12"/>
      <c r="BD60" s="46"/>
      <c r="BE60" s="24"/>
      <c r="BF60" s="60"/>
      <c r="BG60" s="12"/>
      <c r="BH60" s="46"/>
      <c r="BI60" s="24"/>
    </row>
    <row r="61" spans="1:61" customFormat="1" ht="13.8">
      <c r="A61" s="22" t="s">
        <v>47</v>
      </c>
      <c r="B61" s="172">
        <f>'Sample Breakeven '!B61</f>
        <v>600</v>
      </c>
      <c r="C61" s="40"/>
      <c r="D61" s="19"/>
      <c r="E61" s="83"/>
      <c r="F61" s="56">
        <f t="shared" ref="F61:F69" si="83">B61</f>
        <v>600</v>
      </c>
      <c r="G61" s="58"/>
      <c r="H61" s="57">
        <f t="shared" ref="H61:H70" si="84">F61/F$5</f>
        <v>7.3350481199965286E-3</v>
      </c>
      <c r="I61" s="29"/>
      <c r="J61" s="56">
        <f t="shared" ref="J61:J69" si="85">F61</f>
        <v>600</v>
      </c>
      <c r="K61" s="58"/>
      <c r="L61" s="57">
        <f t="shared" ref="L61:L70" si="86">J61/J$5</f>
        <v>7.0016368418148681E-3</v>
      </c>
      <c r="M61" s="29"/>
      <c r="N61" s="56">
        <f t="shared" ref="N61:N69" si="87">J61</f>
        <v>600</v>
      </c>
      <c r="O61" s="58"/>
      <c r="P61" s="57">
        <f t="shared" ref="P61:P70" si="88">N61/N$5</f>
        <v>6.9385590324291483E-3</v>
      </c>
      <c r="Q61" s="59"/>
      <c r="R61" s="56">
        <f t="shared" ref="R61:R69" si="89">N61</f>
        <v>600</v>
      </c>
      <c r="S61" s="58"/>
      <c r="T61" s="62">
        <f t="shared" ref="T61:T70" si="90">R61/R$5</f>
        <v>6.876607612496745E-3</v>
      </c>
      <c r="U61" s="25"/>
      <c r="V61" s="56">
        <f t="shared" ref="V61:V69" si="91">R61</f>
        <v>600</v>
      </c>
      <c r="W61" s="58"/>
      <c r="X61" s="57">
        <f t="shared" ref="X61:X70" si="92">V61/V$5</f>
        <v>6.7559653736810124E-3</v>
      </c>
      <c r="Y61" s="29"/>
      <c r="Z61" s="56">
        <f t="shared" ref="Z61:Z69" si="93">V61</f>
        <v>600</v>
      </c>
      <c r="AA61" s="58"/>
      <c r="AB61" s="57">
        <f t="shared" ref="AB61:AB70" si="94">Z61/Z$5</f>
        <v>6.9385590324291483E-3</v>
      </c>
      <c r="AC61" s="29"/>
      <c r="AD61" s="56">
        <f t="shared" ref="AD61:AD69" si="95">Z61</f>
        <v>600</v>
      </c>
      <c r="AE61" s="58"/>
      <c r="AF61" s="57">
        <f t="shared" ref="AF61:AF70" si="96">AD61/AD$5</f>
        <v>7.3350481199965286E-3</v>
      </c>
      <c r="AG61" s="29"/>
      <c r="AH61" s="56">
        <f t="shared" ref="AH61:AH69" si="97">AD61</f>
        <v>600</v>
      </c>
      <c r="AI61" s="58"/>
      <c r="AJ61" s="57">
        <f t="shared" ref="AJ61:AJ70" si="98">AH61/AH$5</f>
        <v>6.1614404207970845E-3</v>
      </c>
      <c r="AK61" s="29"/>
      <c r="AL61" s="56">
        <f t="shared" ref="AL61:AL69" si="99">AH61</f>
        <v>600</v>
      </c>
      <c r="AM61" s="58"/>
      <c r="AN61" s="57">
        <f t="shared" ref="AN61:AN70" si="100">AL61/AL$5</f>
        <v>6.7559653736810124E-3</v>
      </c>
      <c r="AO61" s="29"/>
      <c r="AP61" s="56">
        <f t="shared" ref="AP61:AP69" si="101">AL61</f>
        <v>600</v>
      </c>
      <c r="AQ61" s="58"/>
      <c r="AR61" s="57">
        <f t="shared" ref="AR61:AR70" si="102">AP61/AP$5</f>
        <v>7.4774762388314132E-3</v>
      </c>
      <c r="AS61" s="29"/>
      <c r="AT61" s="56">
        <f t="shared" ref="AT61:AT69" si="103">AP61</f>
        <v>600</v>
      </c>
      <c r="AU61" s="58"/>
      <c r="AV61" s="57">
        <f t="shared" ref="AV61:AV70" si="104">AT61/AT$5</f>
        <v>7.4055774288426498E-3</v>
      </c>
      <c r="AW61" s="29"/>
      <c r="AX61" s="56">
        <f t="shared" ref="AX61:AX67" si="105">AP61</f>
        <v>600</v>
      </c>
      <c r="AY61" s="58"/>
      <c r="AZ61" s="57">
        <f t="shared" ref="AZ61:AZ67" si="106">AX61/AX$5</f>
        <v>7.3350481199965286E-3</v>
      </c>
      <c r="BA61" s="29"/>
      <c r="BB61" s="56">
        <f t="shared" ref="BB61:BB69" si="107">AT61</f>
        <v>600</v>
      </c>
      <c r="BC61" s="58"/>
      <c r="BD61" s="57">
        <f t="shared" ref="BD61:BD70" si="108">BB61/BB$5</f>
        <v>7.3350481199965286E-3</v>
      </c>
      <c r="BE61" s="29"/>
      <c r="BF61" s="181">
        <f t="shared" ref="BF61:BF69" si="109">+F61+J61+N61+R61+V61+Z61+AD61+AH61+AL61+AP61+AT61+AX61+BB61</f>
        <v>7800</v>
      </c>
      <c r="BG61" s="58"/>
      <c r="BH61" s="57">
        <f t="shared" ref="BH61:BH70" si="110">BF61/BF$5</f>
        <v>7.0311381206427399E-3</v>
      </c>
      <c r="BI61" s="29"/>
    </row>
    <row r="62" spans="1:61" customFormat="1" ht="13.8">
      <c r="A62" s="1" t="s">
        <v>45</v>
      </c>
      <c r="B62" s="172">
        <f>'Sample Breakeven '!B62</f>
        <v>1000</v>
      </c>
      <c r="C62" s="40"/>
      <c r="D62" s="19"/>
      <c r="E62" s="83"/>
      <c r="F62" s="56">
        <f t="shared" si="83"/>
        <v>1000</v>
      </c>
      <c r="G62" s="58"/>
      <c r="H62" s="57">
        <f t="shared" si="84"/>
        <v>1.2225080199994215E-2</v>
      </c>
      <c r="I62" s="29"/>
      <c r="J62" s="56">
        <f t="shared" si="85"/>
        <v>1000</v>
      </c>
      <c r="K62" s="58"/>
      <c r="L62" s="57">
        <f t="shared" si="86"/>
        <v>1.1669394736358113E-2</v>
      </c>
      <c r="M62" s="29"/>
      <c r="N62" s="56">
        <f t="shared" si="87"/>
        <v>1000</v>
      </c>
      <c r="O62" s="58"/>
      <c r="P62" s="57">
        <f t="shared" si="88"/>
        <v>1.1564265054048581E-2</v>
      </c>
      <c r="Q62" s="59"/>
      <c r="R62" s="56">
        <f t="shared" si="89"/>
        <v>1000</v>
      </c>
      <c r="S62" s="58"/>
      <c r="T62" s="62">
        <f t="shared" si="90"/>
        <v>1.1461012687494575E-2</v>
      </c>
      <c r="U62" s="25"/>
      <c r="V62" s="56">
        <f t="shared" si="91"/>
        <v>1000</v>
      </c>
      <c r="W62" s="58"/>
      <c r="X62" s="57">
        <f t="shared" si="92"/>
        <v>1.1259942289468354E-2</v>
      </c>
      <c r="Y62" s="29"/>
      <c r="Z62" s="56">
        <f t="shared" si="93"/>
        <v>1000</v>
      </c>
      <c r="AA62" s="58"/>
      <c r="AB62" s="57">
        <f t="shared" si="94"/>
        <v>1.1564265054048581E-2</v>
      </c>
      <c r="AC62" s="29"/>
      <c r="AD62" s="56">
        <f t="shared" si="95"/>
        <v>1000</v>
      </c>
      <c r="AE62" s="58"/>
      <c r="AF62" s="57">
        <f t="shared" si="96"/>
        <v>1.2225080199994215E-2</v>
      </c>
      <c r="AG62" s="29"/>
      <c r="AH62" s="56">
        <f t="shared" si="97"/>
        <v>1000</v>
      </c>
      <c r="AI62" s="58"/>
      <c r="AJ62" s="57">
        <f t="shared" si="98"/>
        <v>1.0269067367995141E-2</v>
      </c>
      <c r="AK62" s="29"/>
      <c r="AL62" s="56">
        <f t="shared" si="99"/>
        <v>1000</v>
      </c>
      <c r="AM62" s="58"/>
      <c r="AN62" s="57">
        <f t="shared" si="100"/>
        <v>1.1259942289468354E-2</v>
      </c>
      <c r="AO62" s="29"/>
      <c r="AP62" s="56">
        <f t="shared" si="101"/>
        <v>1000</v>
      </c>
      <c r="AQ62" s="58"/>
      <c r="AR62" s="57">
        <f t="shared" si="102"/>
        <v>1.2462460398052355E-2</v>
      </c>
      <c r="AS62" s="29"/>
      <c r="AT62" s="56">
        <f t="shared" si="103"/>
        <v>1000</v>
      </c>
      <c r="AU62" s="58"/>
      <c r="AV62" s="57">
        <f t="shared" si="104"/>
        <v>1.2342629048071083E-2</v>
      </c>
      <c r="AW62" s="29"/>
      <c r="AX62" s="56">
        <f t="shared" si="105"/>
        <v>1000</v>
      </c>
      <c r="AY62" s="58"/>
      <c r="AZ62" s="57">
        <f t="shared" si="106"/>
        <v>1.2225080199994215E-2</v>
      </c>
      <c r="BA62" s="29"/>
      <c r="BB62" s="56">
        <f t="shared" si="107"/>
        <v>1000</v>
      </c>
      <c r="BC62" s="58"/>
      <c r="BD62" s="57">
        <f t="shared" si="108"/>
        <v>1.2225080199994215E-2</v>
      </c>
      <c r="BE62" s="29"/>
      <c r="BF62" s="181">
        <f t="shared" si="109"/>
        <v>13000</v>
      </c>
      <c r="BG62" s="58"/>
      <c r="BH62" s="57">
        <f t="shared" si="110"/>
        <v>1.1718563534404567E-2</v>
      </c>
      <c r="BI62" s="29"/>
    </row>
    <row r="63" spans="1:61" customFormat="1" ht="13.8">
      <c r="A63" s="1" t="s">
        <v>42</v>
      </c>
      <c r="B63" s="172">
        <f>'Sample Breakeven '!B63</f>
        <v>500</v>
      </c>
      <c r="C63" s="40"/>
      <c r="D63" s="19"/>
      <c r="E63" s="83"/>
      <c r="F63" s="56">
        <f t="shared" si="83"/>
        <v>500</v>
      </c>
      <c r="G63" s="58"/>
      <c r="H63" s="57">
        <f t="shared" si="84"/>
        <v>6.1125400999971075E-3</v>
      </c>
      <c r="I63" s="29"/>
      <c r="J63" s="56">
        <f t="shared" si="85"/>
        <v>500</v>
      </c>
      <c r="K63" s="58"/>
      <c r="L63" s="57">
        <f t="shared" si="86"/>
        <v>5.8346973681790565E-3</v>
      </c>
      <c r="M63" s="29"/>
      <c r="N63" s="56">
        <f t="shared" si="87"/>
        <v>500</v>
      </c>
      <c r="O63" s="58"/>
      <c r="P63" s="57">
        <f t="shared" si="88"/>
        <v>5.7821325270242903E-3</v>
      </c>
      <c r="Q63" s="59"/>
      <c r="R63" s="56">
        <f t="shared" si="89"/>
        <v>500</v>
      </c>
      <c r="S63" s="58"/>
      <c r="T63" s="62">
        <f t="shared" si="90"/>
        <v>5.7305063437472874E-3</v>
      </c>
      <c r="U63" s="25"/>
      <c r="V63" s="56">
        <f t="shared" si="91"/>
        <v>500</v>
      </c>
      <c r="W63" s="58"/>
      <c r="X63" s="57">
        <f t="shared" si="92"/>
        <v>5.629971144734177E-3</v>
      </c>
      <c r="Y63" s="29"/>
      <c r="Z63" s="56">
        <f t="shared" si="93"/>
        <v>500</v>
      </c>
      <c r="AA63" s="58"/>
      <c r="AB63" s="57">
        <f t="shared" si="94"/>
        <v>5.7821325270242903E-3</v>
      </c>
      <c r="AC63" s="29"/>
      <c r="AD63" s="56">
        <f t="shared" si="95"/>
        <v>500</v>
      </c>
      <c r="AE63" s="58"/>
      <c r="AF63" s="57">
        <f t="shared" si="96"/>
        <v>6.1125400999971075E-3</v>
      </c>
      <c r="AG63" s="29"/>
      <c r="AH63" s="56">
        <f t="shared" si="97"/>
        <v>500</v>
      </c>
      <c r="AI63" s="58"/>
      <c r="AJ63" s="57">
        <f t="shared" si="98"/>
        <v>5.1345336839975705E-3</v>
      </c>
      <c r="AK63" s="29"/>
      <c r="AL63" s="56">
        <f t="shared" si="99"/>
        <v>500</v>
      </c>
      <c r="AM63" s="58"/>
      <c r="AN63" s="57">
        <f t="shared" si="100"/>
        <v>5.629971144734177E-3</v>
      </c>
      <c r="AO63" s="29"/>
      <c r="AP63" s="56">
        <f t="shared" si="101"/>
        <v>500</v>
      </c>
      <c r="AQ63" s="58"/>
      <c r="AR63" s="57">
        <f t="shared" si="102"/>
        <v>6.2312301990261774E-3</v>
      </c>
      <c r="AS63" s="29"/>
      <c r="AT63" s="56">
        <f t="shared" si="103"/>
        <v>500</v>
      </c>
      <c r="AU63" s="58"/>
      <c r="AV63" s="57">
        <f t="shared" si="104"/>
        <v>6.1713145240355413E-3</v>
      </c>
      <c r="AW63" s="29"/>
      <c r="AX63" s="56">
        <f t="shared" si="105"/>
        <v>500</v>
      </c>
      <c r="AY63" s="58"/>
      <c r="AZ63" s="57">
        <f t="shared" si="106"/>
        <v>6.1125400999971075E-3</v>
      </c>
      <c r="BA63" s="29"/>
      <c r="BB63" s="56">
        <f t="shared" si="107"/>
        <v>500</v>
      </c>
      <c r="BC63" s="58"/>
      <c r="BD63" s="57">
        <f t="shared" si="108"/>
        <v>6.1125400999971075E-3</v>
      </c>
      <c r="BE63" s="29"/>
      <c r="BF63" s="181">
        <f t="shared" si="109"/>
        <v>6500</v>
      </c>
      <c r="BG63" s="58"/>
      <c r="BH63" s="57">
        <f t="shared" si="110"/>
        <v>5.8592817672022835E-3</v>
      </c>
      <c r="BI63" s="29"/>
    </row>
    <row r="64" spans="1:61" customFormat="1" ht="13.8">
      <c r="A64" s="22" t="s">
        <v>48</v>
      </c>
      <c r="B64" s="172">
        <f>'Sample Breakeven '!B64</f>
        <v>500</v>
      </c>
      <c r="C64" s="40"/>
      <c r="D64" s="19"/>
      <c r="E64" s="83"/>
      <c r="F64" s="56">
        <f t="shared" si="83"/>
        <v>500</v>
      </c>
      <c r="G64" s="58"/>
      <c r="H64" s="57">
        <f t="shared" si="84"/>
        <v>6.1125400999971075E-3</v>
      </c>
      <c r="I64" s="29"/>
      <c r="J64" s="56">
        <f t="shared" si="85"/>
        <v>500</v>
      </c>
      <c r="K64" s="58"/>
      <c r="L64" s="57">
        <f t="shared" si="86"/>
        <v>5.8346973681790565E-3</v>
      </c>
      <c r="M64" s="29"/>
      <c r="N64" s="56">
        <f t="shared" si="87"/>
        <v>500</v>
      </c>
      <c r="O64" s="58"/>
      <c r="P64" s="57">
        <f t="shared" si="88"/>
        <v>5.7821325270242903E-3</v>
      </c>
      <c r="Q64" s="59"/>
      <c r="R64" s="56">
        <f t="shared" si="89"/>
        <v>500</v>
      </c>
      <c r="S64" s="58"/>
      <c r="T64" s="62">
        <f t="shared" si="90"/>
        <v>5.7305063437472874E-3</v>
      </c>
      <c r="U64" s="25"/>
      <c r="V64" s="56">
        <f t="shared" si="91"/>
        <v>500</v>
      </c>
      <c r="W64" s="58"/>
      <c r="X64" s="57">
        <f t="shared" si="92"/>
        <v>5.629971144734177E-3</v>
      </c>
      <c r="Y64" s="29"/>
      <c r="Z64" s="56">
        <f t="shared" si="93"/>
        <v>500</v>
      </c>
      <c r="AA64" s="58"/>
      <c r="AB64" s="57">
        <f t="shared" si="94"/>
        <v>5.7821325270242903E-3</v>
      </c>
      <c r="AC64" s="29"/>
      <c r="AD64" s="56">
        <f t="shared" si="95"/>
        <v>500</v>
      </c>
      <c r="AE64" s="58"/>
      <c r="AF64" s="57">
        <f t="shared" si="96"/>
        <v>6.1125400999971075E-3</v>
      </c>
      <c r="AG64" s="29"/>
      <c r="AH64" s="56">
        <f t="shared" si="97"/>
        <v>500</v>
      </c>
      <c r="AI64" s="58"/>
      <c r="AJ64" s="57">
        <f t="shared" si="98"/>
        <v>5.1345336839975705E-3</v>
      </c>
      <c r="AK64" s="29"/>
      <c r="AL64" s="56">
        <f t="shared" si="99"/>
        <v>500</v>
      </c>
      <c r="AM64" s="58"/>
      <c r="AN64" s="57">
        <f t="shared" si="100"/>
        <v>5.629971144734177E-3</v>
      </c>
      <c r="AO64" s="29"/>
      <c r="AP64" s="56">
        <f t="shared" si="101"/>
        <v>500</v>
      </c>
      <c r="AQ64" s="58"/>
      <c r="AR64" s="57">
        <f t="shared" si="102"/>
        <v>6.2312301990261774E-3</v>
      </c>
      <c r="AS64" s="29"/>
      <c r="AT64" s="56">
        <f t="shared" si="103"/>
        <v>500</v>
      </c>
      <c r="AU64" s="58"/>
      <c r="AV64" s="57">
        <f t="shared" si="104"/>
        <v>6.1713145240355413E-3</v>
      </c>
      <c r="AW64" s="29"/>
      <c r="AX64" s="56">
        <f t="shared" si="105"/>
        <v>500</v>
      </c>
      <c r="AY64" s="58"/>
      <c r="AZ64" s="57">
        <f t="shared" si="106"/>
        <v>6.1125400999971075E-3</v>
      </c>
      <c r="BA64" s="29"/>
      <c r="BB64" s="56">
        <f t="shared" si="107"/>
        <v>500</v>
      </c>
      <c r="BC64" s="58"/>
      <c r="BD64" s="57">
        <f t="shared" si="108"/>
        <v>6.1125400999971075E-3</v>
      </c>
      <c r="BE64" s="29"/>
      <c r="BF64" s="181">
        <f t="shared" si="109"/>
        <v>6500</v>
      </c>
      <c r="BG64" s="58"/>
      <c r="BH64" s="57">
        <f t="shared" si="110"/>
        <v>5.8592817672022835E-3</v>
      </c>
      <c r="BI64" s="29"/>
    </row>
    <row r="65" spans="1:77" customFormat="1" ht="13.8">
      <c r="A65" s="1" t="s">
        <v>41</v>
      </c>
      <c r="B65" s="172">
        <f>'Sample Breakeven '!B65</f>
        <v>350</v>
      </c>
      <c r="C65" s="40"/>
      <c r="D65" s="19"/>
      <c r="E65" s="83"/>
      <c r="F65" s="56">
        <f t="shared" si="83"/>
        <v>350</v>
      </c>
      <c r="G65" s="58"/>
      <c r="H65" s="57">
        <f t="shared" si="84"/>
        <v>4.2787780699979749E-3</v>
      </c>
      <c r="I65" s="29"/>
      <c r="J65" s="56">
        <f t="shared" si="85"/>
        <v>350</v>
      </c>
      <c r="K65" s="58"/>
      <c r="L65" s="57">
        <f t="shared" si="86"/>
        <v>4.0842881577253399E-3</v>
      </c>
      <c r="M65" s="29"/>
      <c r="N65" s="56">
        <f t="shared" si="87"/>
        <v>350</v>
      </c>
      <c r="O65" s="58"/>
      <c r="P65" s="57">
        <f t="shared" si="88"/>
        <v>4.0474927689170036E-3</v>
      </c>
      <c r="Q65" s="59"/>
      <c r="R65" s="56">
        <f t="shared" si="89"/>
        <v>350</v>
      </c>
      <c r="S65" s="58"/>
      <c r="T65" s="62">
        <f t="shared" si="90"/>
        <v>4.0113544406231013E-3</v>
      </c>
      <c r="U65" s="25"/>
      <c r="V65" s="56">
        <f t="shared" si="91"/>
        <v>350</v>
      </c>
      <c r="W65" s="58"/>
      <c r="X65" s="57">
        <f t="shared" si="92"/>
        <v>3.9409798013139239E-3</v>
      </c>
      <c r="Y65" s="29"/>
      <c r="Z65" s="56">
        <f t="shared" si="93"/>
        <v>350</v>
      </c>
      <c r="AA65" s="58"/>
      <c r="AB65" s="57">
        <f t="shared" si="94"/>
        <v>4.0474927689170036E-3</v>
      </c>
      <c r="AC65" s="29"/>
      <c r="AD65" s="56">
        <f t="shared" si="95"/>
        <v>350</v>
      </c>
      <c r="AE65" s="58"/>
      <c r="AF65" s="57">
        <f t="shared" si="96"/>
        <v>4.2787780699979749E-3</v>
      </c>
      <c r="AG65" s="29"/>
      <c r="AH65" s="56">
        <f t="shared" si="97"/>
        <v>350</v>
      </c>
      <c r="AI65" s="58"/>
      <c r="AJ65" s="57">
        <f t="shared" si="98"/>
        <v>3.5941735787982996E-3</v>
      </c>
      <c r="AK65" s="29"/>
      <c r="AL65" s="56">
        <f t="shared" si="99"/>
        <v>350</v>
      </c>
      <c r="AM65" s="58"/>
      <c r="AN65" s="57">
        <f t="shared" si="100"/>
        <v>3.9409798013139239E-3</v>
      </c>
      <c r="AO65" s="29"/>
      <c r="AP65" s="56">
        <f t="shared" si="101"/>
        <v>350</v>
      </c>
      <c r="AQ65" s="58"/>
      <c r="AR65" s="57">
        <f t="shared" si="102"/>
        <v>4.3618611393183241E-3</v>
      </c>
      <c r="AS65" s="29"/>
      <c r="AT65" s="56">
        <f t="shared" si="103"/>
        <v>350</v>
      </c>
      <c r="AU65" s="58"/>
      <c r="AV65" s="57">
        <f t="shared" si="104"/>
        <v>4.3199201668248791E-3</v>
      </c>
      <c r="AW65" s="29"/>
      <c r="AX65" s="56">
        <f t="shared" si="105"/>
        <v>350</v>
      </c>
      <c r="AY65" s="58"/>
      <c r="AZ65" s="57">
        <f t="shared" si="106"/>
        <v>4.2787780699979749E-3</v>
      </c>
      <c r="BA65" s="29"/>
      <c r="BB65" s="56">
        <f t="shared" si="107"/>
        <v>350</v>
      </c>
      <c r="BC65" s="58"/>
      <c r="BD65" s="57">
        <f t="shared" si="108"/>
        <v>4.2787780699979749E-3</v>
      </c>
      <c r="BE65" s="29"/>
      <c r="BF65" s="181">
        <f t="shared" si="109"/>
        <v>4550</v>
      </c>
      <c r="BG65" s="58"/>
      <c r="BH65" s="57">
        <f t="shared" si="110"/>
        <v>4.1014972370415981E-3</v>
      </c>
      <c r="BI65" s="29"/>
    </row>
    <row r="66" spans="1:77" customFormat="1" ht="13.8">
      <c r="A66" s="1" t="s">
        <v>43</v>
      </c>
      <c r="B66" s="172">
        <f>'Sample Breakeven '!B66</f>
        <v>800</v>
      </c>
      <c r="C66" s="40"/>
      <c r="D66" s="19"/>
      <c r="E66" s="83"/>
      <c r="F66" s="56">
        <f t="shared" si="83"/>
        <v>800</v>
      </c>
      <c r="G66" s="58"/>
      <c r="H66" s="57">
        <f t="shared" si="84"/>
        <v>9.7800641599953726E-3</v>
      </c>
      <c r="I66" s="29"/>
      <c r="J66" s="56">
        <f t="shared" si="85"/>
        <v>800</v>
      </c>
      <c r="K66" s="58"/>
      <c r="L66" s="57">
        <f t="shared" si="86"/>
        <v>9.3355157890864914E-3</v>
      </c>
      <c r="M66" s="29"/>
      <c r="N66" s="56">
        <f t="shared" si="87"/>
        <v>800</v>
      </c>
      <c r="O66" s="58"/>
      <c r="P66" s="57">
        <f t="shared" si="88"/>
        <v>9.2514120432388644E-3</v>
      </c>
      <c r="Q66" s="59"/>
      <c r="R66" s="56">
        <f t="shared" si="89"/>
        <v>800</v>
      </c>
      <c r="S66" s="58"/>
      <c r="T66" s="62">
        <f t="shared" si="90"/>
        <v>9.1688101499956612E-3</v>
      </c>
      <c r="U66" s="25"/>
      <c r="V66" s="56">
        <f t="shared" si="91"/>
        <v>800</v>
      </c>
      <c r="W66" s="58"/>
      <c r="X66" s="57">
        <f t="shared" si="92"/>
        <v>9.0079538315746832E-3</v>
      </c>
      <c r="Y66" s="29"/>
      <c r="Z66" s="56">
        <f t="shared" si="93"/>
        <v>800</v>
      </c>
      <c r="AA66" s="58"/>
      <c r="AB66" s="57">
        <f t="shared" si="94"/>
        <v>9.2514120432388644E-3</v>
      </c>
      <c r="AC66" s="29"/>
      <c r="AD66" s="56">
        <f t="shared" si="95"/>
        <v>800</v>
      </c>
      <c r="AE66" s="58"/>
      <c r="AF66" s="57">
        <f t="shared" si="96"/>
        <v>9.7800641599953726E-3</v>
      </c>
      <c r="AG66" s="29"/>
      <c r="AH66" s="56">
        <f t="shared" si="97"/>
        <v>800</v>
      </c>
      <c r="AI66" s="58"/>
      <c r="AJ66" s="57">
        <f t="shared" si="98"/>
        <v>8.2152538943961132E-3</v>
      </c>
      <c r="AK66" s="29"/>
      <c r="AL66" s="56">
        <f t="shared" si="99"/>
        <v>800</v>
      </c>
      <c r="AM66" s="58"/>
      <c r="AN66" s="57">
        <f t="shared" si="100"/>
        <v>9.0079538315746832E-3</v>
      </c>
      <c r="AO66" s="29"/>
      <c r="AP66" s="56">
        <f t="shared" si="101"/>
        <v>800</v>
      </c>
      <c r="AQ66" s="58"/>
      <c r="AR66" s="57">
        <f t="shared" si="102"/>
        <v>9.9699683184418849E-3</v>
      </c>
      <c r="AS66" s="29"/>
      <c r="AT66" s="56">
        <f t="shared" si="103"/>
        <v>800</v>
      </c>
      <c r="AU66" s="58"/>
      <c r="AV66" s="57">
        <f t="shared" si="104"/>
        <v>9.8741032384568658E-3</v>
      </c>
      <c r="AW66" s="29"/>
      <c r="AX66" s="56">
        <f t="shared" si="105"/>
        <v>800</v>
      </c>
      <c r="AY66" s="58"/>
      <c r="AZ66" s="57">
        <f t="shared" si="106"/>
        <v>9.7800641599953726E-3</v>
      </c>
      <c r="BA66" s="29"/>
      <c r="BB66" s="56">
        <f t="shared" si="107"/>
        <v>800</v>
      </c>
      <c r="BC66" s="58"/>
      <c r="BD66" s="57">
        <f t="shared" si="108"/>
        <v>9.7800641599953726E-3</v>
      </c>
      <c r="BE66" s="29"/>
      <c r="BF66" s="181">
        <f t="shared" si="109"/>
        <v>10400</v>
      </c>
      <c r="BG66" s="58"/>
      <c r="BH66" s="57">
        <f t="shared" si="110"/>
        <v>9.3748508275236543E-3</v>
      </c>
      <c r="BI66" s="29"/>
    </row>
    <row r="67" spans="1:77" customFormat="1" ht="13.8">
      <c r="A67" s="1" t="s">
        <v>44</v>
      </c>
      <c r="B67" s="172">
        <f>'Sample Breakeven '!B67</f>
        <v>200</v>
      </c>
      <c r="C67" s="40"/>
      <c r="D67" s="19"/>
      <c r="E67" s="83"/>
      <c r="F67" s="56">
        <f t="shared" si="83"/>
        <v>200</v>
      </c>
      <c r="G67" s="58"/>
      <c r="H67" s="57">
        <f t="shared" si="84"/>
        <v>2.4450160399988432E-3</v>
      </c>
      <c r="I67" s="29"/>
      <c r="J67" s="56">
        <f t="shared" si="85"/>
        <v>200</v>
      </c>
      <c r="K67" s="58"/>
      <c r="L67" s="57">
        <f t="shared" si="86"/>
        <v>2.3338789472716229E-3</v>
      </c>
      <c r="M67" s="29"/>
      <c r="N67" s="56">
        <f t="shared" si="87"/>
        <v>200</v>
      </c>
      <c r="O67" s="58"/>
      <c r="P67" s="57">
        <f t="shared" si="88"/>
        <v>2.3128530108097161E-3</v>
      </c>
      <c r="Q67" s="59"/>
      <c r="R67" s="56">
        <f t="shared" si="89"/>
        <v>200</v>
      </c>
      <c r="S67" s="58"/>
      <c r="T67" s="57">
        <f t="shared" si="90"/>
        <v>2.2922025374989153E-3</v>
      </c>
      <c r="U67" s="25"/>
      <c r="V67" s="56">
        <f t="shared" si="91"/>
        <v>200</v>
      </c>
      <c r="W67" s="58"/>
      <c r="X67" s="57">
        <f t="shared" si="92"/>
        <v>2.2519884578936708E-3</v>
      </c>
      <c r="Y67" s="29"/>
      <c r="Z67" s="56">
        <f t="shared" si="93"/>
        <v>200</v>
      </c>
      <c r="AA67" s="58"/>
      <c r="AB67" s="57">
        <f t="shared" si="94"/>
        <v>2.3128530108097161E-3</v>
      </c>
      <c r="AC67" s="29"/>
      <c r="AD67" s="56">
        <f t="shared" si="95"/>
        <v>200</v>
      </c>
      <c r="AE67" s="58"/>
      <c r="AF67" s="57">
        <f t="shared" si="96"/>
        <v>2.4450160399988432E-3</v>
      </c>
      <c r="AG67" s="29"/>
      <c r="AH67" s="56">
        <f t="shared" si="97"/>
        <v>200</v>
      </c>
      <c r="AI67" s="58"/>
      <c r="AJ67" s="57">
        <f t="shared" si="98"/>
        <v>2.0538134735990283E-3</v>
      </c>
      <c r="AK67" s="29"/>
      <c r="AL67" s="56">
        <f t="shared" si="99"/>
        <v>200</v>
      </c>
      <c r="AM67" s="58"/>
      <c r="AN67" s="57">
        <f t="shared" si="100"/>
        <v>2.2519884578936708E-3</v>
      </c>
      <c r="AO67" s="29"/>
      <c r="AP67" s="56">
        <f t="shared" si="101"/>
        <v>200</v>
      </c>
      <c r="AQ67" s="58"/>
      <c r="AR67" s="57">
        <f t="shared" si="102"/>
        <v>2.4924920796104712E-3</v>
      </c>
      <c r="AS67" s="29"/>
      <c r="AT67" s="56">
        <f t="shared" si="103"/>
        <v>200</v>
      </c>
      <c r="AU67" s="58"/>
      <c r="AV67" s="57">
        <f t="shared" si="104"/>
        <v>2.4685258096142164E-3</v>
      </c>
      <c r="AW67" s="29"/>
      <c r="AX67" s="56">
        <f t="shared" si="105"/>
        <v>200</v>
      </c>
      <c r="AY67" s="58"/>
      <c r="AZ67" s="57">
        <f t="shared" si="106"/>
        <v>2.4450160399988432E-3</v>
      </c>
      <c r="BA67" s="29"/>
      <c r="BB67" s="56">
        <f t="shared" si="107"/>
        <v>200</v>
      </c>
      <c r="BC67" s="58"/>
      <c r="BD67" s="57">
        <f t="shared" si="108"/>
        <v>2.4450160399988432E-3</v>
      </c>
      <c r="BE67" s="29"/>
      <c r="BF67" s="181">
        <f t="shared" si="109"/>
        <v>2600</v>
      </c>
      <c r="BG67" s="58"/>
      <c r="BH67" s="57">
        <f t="shared" si="110"/>
        <v>2.3437127068809136E-3</v>
      </c>
      <c r="BI67" s="29"/>
    </row>
    <row r="68" spans="1:77" customFormat="1" ht="13.8">
      <c r="A68" s="22" t="s">
        <v>88</v>
      </c>
      <c r="B68" s="172">
        <f>'Sample Breakeven '!B68</f>
        <v>400</v>
      </c>
      <c r="C68" s="40"/>
      <c r="D68" s="19"/>
      <c r="E68" s="83"/>
      <c r="F68" s="56">
        <f>B68</f>
        <v>400</v>
      </c>
      <c r="G68" s="58"/>
      <c r="H68" s="57">
        <f>F68/F$5</f>
        <v>4.8900320799976863E-3</v>
      </c>
      <c r="I68" s="29"/>
      <c r="J68" s="56">
        <f>F68</f>
        <v>400</v>
      </c>
      <c r="K68" s="58"/>
      <c r="L68" s="57">
        <f>J68/J$5</f>
        <v>4.6677578945432457E-3</v>
      </c>
      <c r="M68" s="29"/>
      <c r="N68" s="56">
        <f>J68</f>
        <v>400</v>
      </c>
      <c r="O68" s="58"/>
      <c r="P68" s="57">
        <f>N68/N$5</f>
        <v>4.6257060216194322E-3</v>
      </c>
      <c r="Q68" s="59"/>
      <c r="R68" s="56">
        <f>N68</f>
        <v>400</v>
      </c>
      <c r="S68" s="58"/>
      <c r="T68" s="57">
        <f>R68/R$5</f>
        <v>4.5844050749978306E-3</v>
      </c>
      <c r="U68" s="25"/>
      <c r="V68" s="56">
        <f>R68</f>
        <v>400</v>
      </c>
      <c r="W68" s="58"/>
      <c r="X68" s="57">
        <f>V68/V$5</f>
        <v>4.5039769157873416E-3</v>
      </c>
      <c r="Y68" s="29"/>
      <c r="Z68" s="56">
        <f>V68</f>
        <v>400</v>
      </c>
      <c r="AA68" s="58"/>
      <c r="AB68" s="57">
        <f>Z68/Z$5</f>
        <v>4.6257060216194322E-3</v>
      </c>
      <c r="AC68" s="29"/>
      <c r="AD68" s="56">
        <f>Z68</f>
        <v>400</v>
      </c>
      <c r="AE68" s="58"/>
      <c r="AF68" s="57">
        <f>AD68/AD$5</f>
        <v>4.8900320799976863E-3</v>
      </c>
      <c r="AG68" s="29"/>
      <c r="AH68" s="56">
        <f>AD68</f>
        <v>400</v>
      </c>
      <c r="AI68" s="58"/>
      <c r="AJ68" s="57">
        <f>AH68/AH$5</f>
        <v>4.1076269471980566E-3</v>
      </c>
      <c r="AK68" s="29"/>
      <c r="AL68" s="56">
        <f>AH68</f>
        <v>400</v>
      </c>
      <c r="AM68" s="58"/>
      <c r="AN68" s="57">
        <f>AL68/AL$5</f>
        <v>4.5039769157873416E-3</v>
      </c>
      <c r="AO68" s="29"/>
      <c r="AP68" s="56">
        <f>AL68</f>
        <v>400</v>
      </c>
      <c r="AQ68" s="58"/>
      <c r="AR68" s="57">
        <f>AP68/AP$5</f>
        <v>4.9849841592209424E-3</v>
      </c>
      <c r="AS68" s="29"/>
      <c r="AT68" s="56">
        <f>AP68</f>
        <v>400</v>
      </c>
      <c r="AU68" s="58"/>
      <c r="AV68" s="57">
        <f>AT68/AT$5</f>
        <v>4.9370516192284329E-3</v>
      </c>
      <c r="AW68" s="29"/>
      <c r="AX68" s="56">
        <f>AP68</f>
        <v>400</v>
      </c>
      <c r="AY68" s="58"/>
      <c r="AZ68" s="57">
        <f>AX68/AX$5</f>
        <v>4.8900320799976863E-3</v>
      </c>
      <c r="BA68" s="29"/>
      <c r="BB68" s="56">
        <f>AT68</f>
        <v>400</v>
      </c>
      <c r="BC68" s="58"/>
      <c r="BD68" s="57">
        <f>BB68/BB$5</f>
        <v>4.8900320799976863E-3</v>
      </c>
      <c r="BE68" s="29"/>
      <c r="BF68" s="181">
        <f t="shared" si="109"/>
        <v>5200</v>
      </c>
      <c r="BG68" s="58"/>
      <c r="BH68" s="57">
        <f>BF68/BF$5</f>
        <v>4.6874254137618272E-3</v>
      </c>
      <c r="BI68" s="29"/>
    </row>
    <row r="69" spans="1:77" customFormat="1" ht="13.5" customHeight="1">
      <c r="A69" s="22" t="s">
        <v>91</v>
      </c>
      <c r="B69" s="172">
        <f>'Sample Breakeven '!B69</f>
        <v>200</v>
      </c>
      <c r="C69" s="40"/>
      <c r="D69" s="19"/>
      <c r="E69" s="83"/>
      <c r="F69" s="56">
        <f t="shared" si="83"/>
        <v>200</v>
      </c>
      <c r="G69" s="58"/>
      <c r="H69" s="57">
        <f t="shared" si="84"/>
        <v>2.4450160399988432E-3</v>
      </c>
      <c r="I69" s="29"/>
      <c r="J69" s="56">
        <f t="shared" si="85"/>
        <v>200</v>
      </c>
      <c r="K69" s="58"/>
      <c r="L69" s="57">
        <f t="shared" si="86"/>
        <v>2.3338789472716229E-3</v>
      </c>
      <c r="M69" s="29"/>
      <c r="N69" s="56">
        <f t="shared" si="87"/>
        <v>200</v>
      </c>
      <c r="O69" s="58"/>
      <c r="P69" s="57">
        <f t="shared" si="88"/>
        <v>2.3128530108097161E-3</v>
      </c>
      <c r="Q69" s="59"/>
      <c r="R69" s="56">
        <f t="shared" si="89"/>
        <v>200</v>
      </c>
      <c r="S69" s="58"/>
      <c r="T69" s="57">
        <f t="shared" si="90"/>
        <v>2.2922025374989153E-3</v>
      </c>
      <c r="U69" s="25"/>
      <c r="V69" s="56">
        <f t="shared" si="91"/>
        <v>200</v>
      </c>
      <c r="W69" s="58"/>
      <c r="X69" s="57">
        <f t="shared" si="92"/>
        <v>2.2519884578936708E-3</v>
      </c>
      <c r="Y69" s="29"/>
      <c r="Z69" s="56">
        <f t="shared" si="93"/>
        <v>200</v>
      </c>
      <c r="AA69" s="58"/>
      <c r="AB69" s="57">
        <f t="shared" si="94"/>
        <v>2.3128530108097161E-3</v>
      </c>
      <c r="AC69" s="29"/>
      <c r="AD69" s="56">
        <f t="shared" si="95"/>
        <v>200</v>
      </c>
      <c r="AE69" s="58"/>
      <c r="AF69" s="57">
        <f t="shared" si="96"/>
        <v>2.4450160399988432E-3</v>
      </c>
      <c r="AG69" s="29"/>
      <c r="AH69" s="56">
        <f t="shared" si="97"/>
        <v>200</v>
      </c>
      <c r="AI69" s="58"/>
      <c r="AJ69" s="57">
        <f t="shared" si="98"/>
        <v>2.0538134735990283E-3</v>
      </c>
      <c r="AK69" s="29"/>
      <c r="AL69" s="56">
        <f t="shared" si="99"/>
        <v>200</v>
      </c>
      <c r="AM69" s="58"/>
      <c r="AN69" s="57">
        <f t="shared" si="100"/>
        <v>2.2519884578936708E-3</v>
      </c>
      <c r="AO69" s="29"/>
      <c r="AP69" s="56">
        <f t="shared" si="101"/>
        <v>200</v>
      </c>
      <c r="AQ69" s="58"/>
      <c r="AR69" s="57">
        <f t="shared" si="102"/>
        <v>2.4924920796104712E-3</v>
      </c>
      <c r="AS69" s="29"/>
      <c r="AT69" s="56">
        <f t="shared" si="103"/>
        <v>200</v>
      </c>
      <c r="AU69" s="58"/>
      <c r="AV69" s="57">
        <f t="shared" si="104"/>
        <v>2.4685258096142164E-3</v>
      </c>
      <c r="AW69" s="29"/>
      <c r="AX69" s="56">
        <f>AP69</f>
        <v>200</v>
      </c>
      <c r="AY69" s="58"/>
      <c r="AZ69" s="57">
        <f>AX69/AX$5</f>
        <v>2.4450160399988432E-3</v>
      </c>
      <c r="BA69" s="29"/>
      <c r="BB69" s="56">
        <f t="shared" si="107"/>
        <v>200</v>
      </c>
      <c r="BC69" s="58"/>
      <c r="BD69" s="57">
        <f t="shared" si="108"/>
        <v>2.4450160399988432E-3</v>
      </c>
      <c r="BE69" s="29"/>
      <c r="BF69" s="181">
        <f t="shared" si="109"/>
        <v>2600</v>
      </c>
      <c r="BG69" s="58"/>
      <c r="BH69" s="57">
        <f t="shared" si="110"/>
        <v>2.3437127068809136E-3</v>
      </c>
      <c r="BI69" s="29"/>
    </row>
    <row r="70" spans="1:77" customFormat="1" ht="13.5" customHeight="1">
      <c r="A70" s="125" t="s">
        <v>55</v>
      </c>
      <c r="B70" s="171"/>
      <c r="C70" s="87"/>
      <c r="D70" s="88"/>
      <c r="E70" s="83"/>
      <c r="F70" s="86">
        <f>SUM(F61:F69)</f>
        <v>4550</v>
      </c>
      <c r="G70" s="89"/>
      <c r="H70" s="90">
        <f t="shared" si="84"/>
        <v>5.5624114909973675E-2</v>
      </c>
      <c r="I70" s="29"/>
      <c r="J70" s="86">
        <f>SUM(J61:J69)</f>
        <v>4550</v>
      </c>
      <c r="K70" s="89"/>
      <c r="L70" s="90">
        <f t="shared" si="86"/>
        <v>5.3095746050429417E-2</v>
      </c>
      <c r="M70" s="91"/>
      <c r="N70" s="86">
        <f>SUM(N61:N69)</f>
        <v>4550</v>
      </c>
      <c r="O70" s="89"/>
      <c r="P70" s="90">
        <f t="shared" si="88"/>
        <v>5.2617405995921039E-2</v>
      </c>
      <c r="Q70" s="59"/>
      <c r="R70" s="86">
        <f>SUM(R61:R69)</f>
        <v>4550</v>
      </c>
      <c r="S70" s="89"/>
      <c r="T70" s="90">
        <f t="shared" si="90"/>
        <v>5.2147607728100315E-2</v>
      </c>
      <c r="U70" s="25"/>
      <c r="V70" s="86">
        <f>SUM(V61:V69)</f>
        <v>4550</v>
      </c>
      <c r="W70" s="89"/>
      <c r="X70" s="90">
        <f t="shared" si="92"/>
        <v>5.1232737417081016E-2</v>
      </c>
      <c r="Y70" s="91"/>
      <c r="Z70" s="86">
        <f>SUM(Z61:Z69)</f>
        <v>4550</v>
      </c>
      <c r="AA70" s="89"/>
      <c r="AB70" s="90">
        <f t="shared" si="94"/>
        <v>5.2617405995921039E-2</v>
      </c>
      <c r="AC70" s="91"/>
      <c r="AD70" s="86">
        <f>SUM(AD61:AD69)</f>
        <v>4550</v>
      </c>
      <c r="AE70" s="89"/>
      <c r="AF70" s="90">
        <f t="shared" si="96"/>
        <v>5.5624114909973675E-2</v>
      </c>
      <c r="AG70" s="91"/>
      <c r="AH70" s="86">
        <f>SUM(AH61:AH69)</f>
        <v>4550</v>
      </c>
      <c r="AI70" s="89"/>
      <c r="AJ70" s="90">
        <f t="shared" si="98"/>
        <v>4.6724256524377894E-2</v>
      </c>
      <c r="AK70" s="91"/>
      <c r="AL70" s="86">
        <f>SUM(AL61:AL69)</f>
        <v>4550</v>
      </c>
      <c r="AM70" s="89"/>
      <c r="AN70" s="90">
        <f t="shared" si="100"/>
        <v>5.1232737417081016E-2</v>
      </c>
      <c r="AO70" s="91"/>
      <c r="AP70" s="86">
        <f>SUM(AP61:AP69)</f>
        <v>4550</v>
      </c>
      <c r="AQ70" s="89"/>
      <c r="AR70" s="90">
        <f t="shared" si="102"/>
        <v>5.6704194811138219E-2</v>
      </c>
      <c r="AS70" s="91"/>
      <c r="AT70" s="86">
        <f>SUM(AT61:AT69)</f>
        <v>4550</v>
      </c>
      <c r="AU70" s="89"/>
      <c r="AV70" s="90">
        <f t="shared" si="104"/>
        <v>5.6158962168723424E-2</v>
      </c>
      <c r="AW70" s="91"/>
      <c r="AX70" s="86">
        <f>SUM(AX61:AX69)</f>
        <v>4550</v>
      </c>
      <c r="AY70" s="89"/>
      <c r="AZ70" s="90">
        <f>AX70/AX$5</f>
        <v>5.5624114909973675E-2</v>
      </c>
      <c r="BA70" s="91"/>
      <c r="BB70" s="86">
        <f>SUM(BB61:BB69)</f>
        <v>4550</v>
      </c>
      <c r="BC70" s="89"/>
      <c r="BD70" s="90">
        <f t="shared" si="108"/>
        <v>5.5624114909973675E-2</v>
      </c>
      <c r="BE70" s="91"/>
      <c r="BF70" s="86">
        <f>SUM(BF61:BF69)</f>
        <v>59150</v>
      </c>
      <c r="BG70" s="89"/>
      <c r="BH70" s="90">
        <f t="shared" si="110"/>
        <v>5.3319464081540778E-2</v>
      </c>
      <c r="BI70" s="91"/>
    </row>
    <row r="71" spans="1:77" s="7" customFormat="1">
      <c r="A71" s="22" t="s">
        <v>16</v>
      </c>
      <c r="B71" s="169"/>
      <c r="C71" s="40"/>
      <c r="D71" s="19">
        <f>'Sample Breakeven '!D71</f>
        <v>2.5000000000000001E-2</v>
      </c>
      <c r="E71" s="83"/>
      <c r="F71" s="14">
        <f>H71*F$5</f>
        <v>2044.9763593380624</v>
      </c>
      <c r="G71"/>
      <c r="H71" s="15">
        <f>D71</f>
        <v>2.5000000000000001E-2</v>
      </c>
      <c r="I71" s="29"/>
      <c r="J71" s="14">
        <f>L71*J$5</f>
        <v>2142.3561859732085</v>
      </c>
      <c r="K71"/>
      <c r="L71" s="15">
        <f>H71</f>
        <v>2.5000000000000001E-2</v>
      </c>
      <c r="M71" s="91"/>
      <c r="N71" s="14">
        <f>P71*N$5</f>
        <v>2161.8321513002375</v>
      </c>
      <c r="O71"/>
      <c r="P71" s="15">
        <f>L71</f>
        <v>2.5000000000000001E-2</v>
      </c>
      <c r="Q71" s="59"/>
      <c r="R71" s="14">
        <f>T71*R$5</f>
        <v>2181.3081166272668</v>
      </c>
      <c r="S71"/>
      <c r="T71" s="15">
        <f>P71</f>
        <v>2.5000000000000001E-2</v>
      </c>
      <c r="U71" s="25"/>
      <c r="V71" s="14">
        <f>X71*V$5</f>
        <v>2220.2600472813251</v>
      </c>
      <c r="W71"/>
      <c r="X71" s="15">
        <f>T71</f>
        <v>2.5000000000000001E-2</v>
      </c>
      <c r="Y71" s="91"/>
      <c r="Z71" s="14">
        <f>AB71*Z$5</f>
        <v>2161.8321513002375</v>
      </c>
      <c r="AA71"/>
      <c r="AB71" s="15">
        <f>X71</f>
        <v>2.5000000000000001E-2</v>
      </c>
      <c r="AC71" s="91"/>
      <c r="AD71" s="14">
        <f>AF71*AD$5</f>
        <v>2044.9763593380624</v>
      </c>
      <c r="AE71"/>
      <c r="AF71" s="15">
        <f>AB71</f>
        <v>2.5000000000000001E-2</v>
      </c>
      <c r="AG71" s="91"/>
      <c r="AH71" s="14">
        <f>AJ71*AH$5</f>
        <v>2434.4956658786455</v>
      </c>
      <c r="AI71"/>
      <c r="AJ71" s="15">
        <f>AF71</f>
        <v>2.5000000000000001E-2</v>
      </c>
      <c r="AK71" s="91"/>
      <c r="AL71" s="14">
        <f>AN71*AL$5</f>
        <v>2220.2600472813251</v>
      </c>
      <c r="AM71"/>
      <c r="AN71" s="15">
        <f>AJ71</f>
        <v>2.5000000000000001E-2</v>
      </c>
      <c r="AO71" s="91"/>
      <c r="AP71" s="14">
        <f>AR71*AP$5</f>
        <v>2006.0244286840041</v>
      </c>
      <c r="AQ71"/>
      <c r="AR71" s="15">
        <f>AN71</f>
        <v>2.5000000000000001E-2</v>
      </c>
      <c r="AS71" s="91"/>
      <c r="AT71" s="14">
        <f>AV71*AT$5</f>
        <v>2025.5003940110332</v>
      </c>
      <c r="AU71"/>
      <c r="AV71" s="15">
        <f>AR71</f>
        <v>2.5000000000000001E-2</v>
      </c>
      <c r="AW71" s="91"/>
      <c r="AX71" s="14">
        <f>AZ71*AX$5</f>
        <v>2044.9763593380624</v>
      </c>
      <c r="AY71"/>
      <c r="AZ71" s="15">
        <f>AR71</f>
        <v>2.5000000000000001E-2</v>
      </c>
      <c r="BA71" s="91"/>
      <c r="BB71" s="14">
        <f>BD71*BB$5</f>
        <v>2044.9763593380624</v>
      </c>
      <c r="BC71"/>
      <c r="BD71" s="15">
        <f>AV71</f>
        <v>2.5000000000000001E-2</v>
      </c>
      <c r="BE71" s="91"/>
      <c r="BF71" s="14">
        <f>BH71*BF$5</f>
        <v>27733.774625689533</v>
      </c>
      <c r="BG71"/>
      <c r="BH71" s="15">
        <f>BD71</f>
        <v>2.5000000000000001E-2</v>
      </c>
      <c r="BI71" s="91"/>
    </row>
    <row r="72" spans="1:77" s="7" customFormat="1">
      <c r="A72" s="22" t="s">
        <v>15</v>
      </c>
      <c r="B72" s="169"/>
      <c r="C72" s="40"/>
      <c r="D72" s="19">
        <f>'Sample Breakeven '!D72</f>
        <v>3.5000000000000003E-2</v>
      </c>
      <c r="E72" s="83"/>
      <c r="F72" s="14">
        <f>H72*F$5</f>
        <v>2862.9669030732875</v>
      </c>
      <c r="G72"/>
      <c r="H72" s="15">
        <f>D72</f>
        <v>3.5000000000000003E-2</v>
      </c>
      <c r="I72" s="29"/>
      <c r="J72" s="14">
        <f>L72*J$5</f>
        <v>2999.2986603624918</v>
      </c>
      <c r="K72"/>
      <c r="L72" s="15">
        <f>H72</f>
        <v>3.5000000000000003E-2</v>
      </c>
      <c r="M72" s="29"/>
      <c r="N72" s="14">
        <f>P72*N$5</f>
        <v>3026.5650118203325</v>
      </c>
      <c r="O72"/>
      <c r="P72" s="15">
        <f>L72</f>
        <v>3.5000000000000003E-2</v>
      </c>
      <c r="Q72" s="29"/>
      <c r="R72" s="14">
        <f>T72*R$5</f>
        <v>3053.8313632781737</v>
      </c>
      <c r="S72"/>
      <c r="T72" s="15">
        <f>P72</f>
        <v>3.5000000000000003E-2</v>
      </c>
      <c r="U72" s="29"/>
      <c r="V72" s="14">
        <f>X72*V$5</f>
        <v>3108.3640661938553</v>
      </c>
      <c r="W72"/>
      <c r="X72" s="15">
        <f>T72</f>
        <v>3.5000000000000003E-2</v>
      </c>
      <c r="Y72" s="29"/>
      <c r="Z72" s="14">
        <f>AB72*Z$5</f>
        <v>3026.5650118203325</v>
      </c>
      <c r="AA72"/>
      <c r="AB72" s="15">
        <f>X72</f>
        <v>3.5000000000000003E-2</v>
      </c>
      <c r="AC72" s="29"/>
      <c r="AD72" s="14">
        <f>AF72*AD$5</f>
        <v>2862.9669030732875</v>
      </c>
      <c r="AE72"/>
      <c r="AF72" s="15">
        <f>AB72</f>
        <v>3.5000000000000003E-2</v>
      </c>
      <c r="AG72" s="29"/>
      <c r="AH72" s="14">
        <f>AJ72*AH$5</f>
        <v>3408.293932230104</v>
      </c>
      <c r="AI72"/>
      <c r="AJ72" s="15">
        <f>AF72</f>
        <v>3.5000000000000003E-2</v>
      </c>
      <c r="AK72" s="29"/>
      <c r="AL72" s="14">
        <f>AN72*AL$5</f>
        <v>3108.3640661938553</v>
      </c>
      <c r="AM72"/>
      <c r="AN72" s="15">
        <f>AJ72</f>
        <v>3.5000000000000003E-2</v>
      </c>
      <c r="AO72" s="29"/>
      <c r="AP72" s="14">
        <f>AR72*AP$5</f>
        <v>2808.4342001576056</v>
      </c>
      <c r="AQ72"/>
      <c r="AR72" s="15">
        <f>AN72</f>
        <v>3.5000000000000003E-2</v>
      </c>
      <c r="AS72" s="29"/>
      <c r="AT72" s="14">
        <f>AV72*AT$5</f>
        <v>2835.7005516154468</v>
      </c>
      <c r="AU72"/>
      <c r="AV72" s="15">
        <f>AR72</f>
        <v>3.5000000000000003E-2</v>
      </c>
      <c r="AW72" s="29"/>
      <c r="AX72" s="14">
        <f>AZ72*AX$5</f>
        <v>2862.9669030732875</v>
      </c>
      <c r="AY72"/>
      <c r="AZ72" s="15">
        <f>AR72</f>
        <v>3.5000000000000003E-2</v>
      </c>
      <c r="BA72" s="29"/>
      <c r="BB72" s="14">
        <f>BD72*BB$5</f>
        <v>2862.9669030732875</v>
      </c>
      <c r="BC72"/>
      <c r="BD72" s="15">
        <f>AV72</f>
        <v>3.5000000000000003E-2</v>
      </c>
      <c r="BE72" s="29"/>
      <c r="BF72" s="14">
        <f>BH72*BF$5</f>
        <v>38827.284475965345</v>
      </c>
      <c r="BG72"/>
      <c r="BH72" s="15">
        <f>BD72</f>
        <v>3.5000000000000003E-2</v>
      </c>
      <c r="BI72" s="29"/>
    </row>
    <row r="73" spans="1:77" s="7" customFormat="1">
      <c r="A73" s="126" t="s">
        <v>51</v>
      </c>
      <c r="B73" s="175"/>
      <c r="C73" s="101"/>
      <c r="D73" s="102"/>
      <c r="E73" s="83"/>
      <c r="F73" s="103">
        <f>SUM(F70:F72)</f>
        <v>9457.9432624113506</v>
      </c>
      <c r="G73" s="104"/>
      <c r="H73" s="105">
        <f>F73/F$5</f>
        <v>0.11562411490997369</v>
      </c>
      <c r="I73" s="29"/>
      <c r="J73" s="103">
        <f>SUM(J70:J72)</f>
        <v>9691.6548463357012</v>
      </c>
      <c r="K73" s="104"/>
      <c r="L73" s="105">
        <f>J73/J$5</f>
        <v>0.11309574605042944</v>
      </c>
      <c r="M73" s="29"/>
      <c r="N73" s="103">
        <f>SUM(N70:N72)</f>
        <v>9738.3971631205695</v>
      </c>
      <c r="O73" s="104"/>
      <c r="P73" s="105">
        <f>N73/N$5</f>
        <v>0.11261740599592104</v>
      </c>
      <c r="Q73" s="29"/>
      <c r="R73" s="103">
        <f>SUM(R70:R72)</f>
        <v>9785.1394799054397</v>
      </c>
      <c r="S73" s="104"/>
      <c r="T73" s="105">
        <f>R73/R$5</f>
        <v>0.11214760772810031</v>
      </c>
      <c r="U73" s="29"/>
      <c r="V73" s="103">
        <f>SUM(V70:V72)</f>
        <v>9878.6241134751799</v>
      </c>
      <c r="W73" s="104"/>
      <c r="X73" s="105">
        <f>V73/V$5</f>
        <v>0.11123273741708101</v>
      </c>
      <c r="Y73" s="29"/>
      <c r="Z73" s="103">
        <f>SUM(Z70:Z72)</f>
        <v>9738.3971631205695</v>
      </c>
      <c r="AA73" s="104"/>
      <c r="AB73" s="105">
        <f>Z73/Z$5</f>
        <v>0.11261740599592104</v>
      </c>
      <c r="AC73" s="29"/>
      <c r="AD73" s="103">
        <f>SUM(AD70:AD72)</f>
        <v>9457.9432624113506</v>
      </c>
      <c r="AE73" s="104"/>
      <c r="AF73" s="105">
        <f>AD73/AD$5</f>
        <v>0.11562411490997369</v>
      </c>
      <c r="AG73" s="29"/>
      <c r="AH73" s="103">
        <f>SUM(AH70:AH72)</f>
        <v>10392.789598108749</v>
      </c>
      <c r="AI73" s="104"/>
      <c r="AJ73" s="105">
        <f>AH73/AH$5</f>
        <v>0.10672425652437791</v>
      </c>
      <c r="AK73" s="29"/>
      <c r="AL73" s="103">
        <f>SUM(AL70:AL72)</f>
        <v>9878.6241134751799</v>
      </c>
      <c r="AM73" s="104"/>
      <c r="AN73" s="105">
        <f>AL73/AL$5</f>
        <v>0.11123273741708101</v>
      </c>
      <c r="AO73" s="29"/>
      <c r="AP73" s="103">
        <f>SUM(AP70:AP72)</f>
        <v>9364.4586288416103</v>
      </c>
      <c r="AQ73" s="104"/>
      <c r="AR73" s="105">
        <f>AP73/AP$5</f>
        <v>0.11670419481113822</v>
      </c>
      <c r="AS73" s="29"/>
      <c r="AT73" s="103">
        <f>SUM(AT70:AT72)</f>
        <v>9411.2009456264786</v>
      </c>
      <c r="AU73" s="104"/>
      <c r="AV73" s="105">
        <f>AT73/AT$5</f>
        <v>0.11615896216872341</v>
      </c>
      <c r="AW73" s="29"/>
      <c r="AX73" s="103">
        <f>SUM(AX70:AX72)</f>
        <v>9457.9432624113506</v>
      </c>
      <c r="AY73" s="104"/>
      <c r="AZ73" s="105">
        <f>AX73/AX$5</f>
        <v>0.11562411490997369</v>
      </c>
      <c r="BA73" s="29"/>
      <c r="BB73" s="103">
        <f>SUM(BB70:BB72)</f>
        <v>9457.9432624113506</v>
      </c>
      <c r="BC73" s="104"/>
      <c r="BD73" s="105">
        <f>BB73/BB$5</f>
        <v>0.11562411490997369</v>
      </c>
      <c r="BE73" s="29"/>
      <c r="BF73" s="103">
        <f>SUM(BF70:BF72)</f>
        <v>125711.05910165489</v>
      </c>
      <c r="BG73" s="104"/>
      <c r="BH73" s="105">
        <f>BF73/BF$5</f>
        <v>0.1133194640815408</v>
      </c>
      <c r="BI73" s="29"/>
    </row>
    <row r="74" spans="1:77" customFormat="1" ht="13.8" thickBot="1">
      <c r="A74" s="71" t="s">
        <v>4</v>
      </c>
      <c r="B74" s="176">
        <f>SUM(B9:B72)-B70</f>
        <v>16476.666666666664</v>
      </c>
      <c r="C74" s="73"/>
      <c r="D74" s="74">
        <f>SUM(D10:D72)</f>
        <v>0.78850000000000009</v>
      </c>
      <c r="E74" s="83"/>
      <c r="F74" s="72">
        <f>F15+F27+F46+F58+F73</f>
        <v>80975.22104018915</v>
      </c>
      <c r="G74" s="75"/>
      <c r="H74" s="76">
        <f>IF($F$5=0,"-",F74/F$5)</f>
        <v>0.98992857142857127</v>
      </c>
      <c r="I74" s="29"/>
      <c r="J74" s="72">
        <f>J15+J27+J46+J58+J73</f>
        <v>84046.580772261659</v>
      </c>
      <c r="K74" s="75"/>
      <c r="L74" s="76">
        <f>IF($F$5=0,"-",J74/J$5)</f>
        <v>0.98077272727272724</v>
      </c>
      <c r="M74" s="29"/>
      <c r="N74" s="72">
        <f>N15+N27+N46+N58+N73</f>
        <v>84660.852718676149</v>
      </c>
      <c r="O74" s="75"/>
      <c r="P74" s="76">
        <f>IF($F$5=0,"-",N74/N$5)</f>
        <v>0.97904054054054035</v>
      </c>
      <c r="Q74" s="29"/>
      <c r="R74" s="72">
        <f>R15+R27+R46+R58+R73</f>
        <v>85275.124665090669</v>
      </c>
      <c r="S74" s="75"/>
      <c r="T74" s="76">
        <f>IF($F$5=0,"-",R74/R$5)</f>
        <v>0.97733928571428574</v>
      </c>
      <c r="U74" s="29"/>
      <c r="V74" s="72">
        <f>V15+V27+V46+V58+V73</f>
        <v>86503.668557919664</v>
      </c>
      <c r="W74" s="75"/>
      <c r="X74" s="76">
        <f>IF($F$5=0,"-",V74/V$5)</f>
        <v>0.97402631578947363</v>
      </c>
      <c r="Y74" s="29"/>
      <c r="Z74" s="72">
        <f>Z15+Z27+Z46+Z58+Z73</f>
        <v>84660.852718676149</v>
      </c>
      <c r="AA74" s="75"/>
      <c r="AB74" s="76">
        <f>IF($F$5=0,"-",Z74/Z$5)</f>
        <v>0.97904054054054035</v>
      </c>
      <c r="AC74" s="29"/>
      <c r="AD74" s="72">
        <f>AD15+AD27+AD46+AD58+AD73</f>
        <v>80975.22104018915</v>
      </c>
      <c r="AE74" s="75"/>
      <c r="AF74" s="76">
        <f>IF($F$5=0,"-",AD74/AD$5)</f>
        <v>0.98992857142857127</v>
      </c>
      <c r="AG74" s="29"/>
      <c r="AH74" s="72">
        <f>AH15+AH27+AH46+AH58+AH73</f>
        <v>93260.659968479144</v>
      </c>
      <c r="AI74" s="75"/>
      <c r="AJ74" s="76">
        <f>IF($F$5=0,"-",AH74/AH$5)</f>
        <v>0.9577</v>
      </c>
      <c r="AK74" s="29"/>
      <c r="AL74" s="72">
        <f>AL15+AL27+AL46+AL58+AL73</f>
        <v>86503.668557919664</v>
      </c>
      <c r="AM74" s="75"/>
      <c r="AN74" s="76">
        <f>IF($F$5=0,"-",AL74/AL$5)</f>
        <v>0.97402631578947363</v>
      </c>
      <c r="AO74" s="29"/>
      <c r="AP74" s="72">
        <f>AP15+AP27+AP46+AP58+AP73</f>
        <v>79746.67714736014</v>
      </c>
      <c r="AQ74" s="75"/>
      <c r="AR74" s="76">
        <f>IF($F$5=0,"-",AP74/AP$5)</f>
        <v>0.99383980582524245</v>
      </c>
      <c r="AS74" s="29"/>
      <c r="AT74" s="72">
        <f>AT15+AT27+AT46+AT58+AT73</f>
        <v>80360.949093774645</v>
      </c>
      <c r="AU74" s="75"/>
      <c r="AV74" s="76">
        <f>IF($F$5=0,"-",AT74/AT$5)</f>
        <v>0.99186538461538443</v>
      </c>
      <c r="AW74" s="29"/>
      <c r="AX74" s="72">
        <f>AX15+AX27+AX46+AX58+AX73</f>
        <v>80975.22104018915</v>
      </c>
      <c r="AY74" s="75"/>
      <c r="AZ74" s="76">
        <f>IF($F$5=0,"-",AX74/AX$5)</f>
        <v>0.98992857142857127</v>
      </c>
      <c r="BA74" s="29"/>
      <c r="BB74" s="72">
        <f>BB15+BB27+BB46+BB58+BB73</f>
        <v>80975.22104018915</v>
      </c>
      <c r="BC74" s="75"/>
      <c r="BD74" s="76">
        <f>IF($F$5=0,"-",BB74/BB$5)</f>
        <v>0.98992857142857127</v>
      </c>
      <c r="BE74" s="29"/>
      <c r="BF74" s="72">
        <f>BF15+BF27+BF46+BF58+BF73</f>
        <v>1088919.9183609146</v>
      </c>
      <c r="BG74" s="75"/>
      <c r="BH74" s="76">
        <f>IF($F$5=0,"-",BF74/BF$5)</f>
        <v>0.98158286516853932</v>
      </c>
      <c r="BI74" s="29"/>
    </row>
    <row r="75" spans="1:77" customFormat="1" ht="12.75" hidden="1" customHeight="1">
      <c r="A75" s="5"/>
      <c r="B75" s="177"/>
      <c r="C75" s="40"/>
      <c r="D75" s="6"/>
      <c r="E75" s="83"/>
      <c r="F75" s="7"/>
      <c r="G75" s="7"/>
      <c r="H75" s="6"/>
      <c r="I75" s="29"/>
      <c r="J75" s="7"/>
      <c r="K75" s="7"/>
      <c r="L75" s="6"/>
      <c r="M75" s="91"/>
      <c r="N75" s="7"/>
      <c r="O75" s="7"/>
      <c r="P75" s="6"/>
      <c r="Q75" s="91"/>
      <c r="R75" s="7"/>
      <c r="S75" s="7"/>
      <c r="T75" s="6"/>
      <c r="U75" s="91"/>
      <c r="V75" s="7"/>
      <c r="W75" s="7"/>
      <c r="X75" s="6"/>
      <c r="Y75" s="91"/>
      <c r="Z75" s="7"/>
      <c r="AA75" s="7"/>
      <c r="AB75" s="6"/>
      <c r="AC75" s="91"/>
      <c r="AD75" s="7"/>
      <c r="AE75" s="7"/>
      <c r="AF75" s="6"/>
      <c r="AG75" s="91"/>
      <c r="AH75" s="7"/>
      <c r="AI75" s="7"/>
      <c r="AJ75" s="6"/>
      <c r="AK75" s="91"/>
      <c r="AL75" s="7"/>
      <c r="AM75" s="7"/>
      <c r="AN75" s="6"/>
      <c r="AO75" s="91"/>
      <c r="AP75" s="7"/>
      <c r="AQ75" s="7"/>
      <c r="AR75" s="6"/>
      <c r="AS75" s="91"/>
      <c r="AT75" s="7"/>
      <c r="AU75" s="7"/>
      <c r="AV75" s="6"/>
      <c r="AW75" s="91"/>
      <c r="AX75" s="7"/>
      <c r="AY75" s="7"/>
      <c r="AZ75" s="6"/>
      <c r="BA75" s="91"/>
      <c r="BB75" s="7"/>
      <c r="BC75" s="7"/>
      <c r="BD75" s="6"/>
      <c r="BE75" s="91"/>
      <c r="BF75" s="7"/>
      <c r="BG75" s="7"/>
      <c r="BH75" s="6"/>
      <c r="BI75" s="91"/>
    </row>
    <row r="76" spans="1:77" customFormat="1" ht="21" customHeight="1" thickTop="1" thickBot="1">
      <c r="A76" s="127" t="s">
        <v>80</v>
      </c>
      <c r="B76" s="178">
        <v>0</v>
      </c>
      <c r="C76" s="113"/>
      <c r="D76" s="114">
        <v>0</v>
      </c>
      <c r="E76" s="83"/>
      <c r="F76" s="106">
        <f>F5-F74</f>
        <v>823.83333333334303</v>
      </c>
      <c r="G76" s="107"/>
      <c r="H76" s="108">
        <f>F76/F5</f>
        <v>1.0071428571428686E-2</v>
      </c>
      <c r="I76" s="29"/>
      <c r="J76" s="106">
        <f>J5-J74</f>
        <v>1647.6666666666715</v>
      </c>
      <c r="K76" s="107"/>
      <c r="L76" s="108">
        <f>J76/J5</f>
        <v>1.9227272727272773E-2</v>
      </c>
      <c r="M76" s="29"/>
      <c r="N76" s="106">
        <f>N5-N74</f>
        <v>1812.4333333333489</v>
      </c>
      <c r="O76" s="107"/>
      <c r="P76" s="108">
        <f>N76/N5</f>
        <v>2.095945945945963E-2</v>
      </c>
      <c r="Q76" s="29"/>
      <c r="R76" s="106">
        <f>R5-R74</f>
        <v>1977.1999999999971</v>
      </c>
      <c r="S76" s="107"/>
      <c r="T76" s="108">
        <f>R76/R5</f>
        <v>2.2660714285714242E-2</v>
      </c>
      <c r="U76" s="29"/>
      <c r="V76" s="106">
        <f>V5-V74</f>
        <v>2306.7333333333372</v>
      </c>
      <c r="W76" s="107"/>
      <c r="X76" s="108">
        <f>V76/V5</f>
        <v>2.5973684210526347E-2</v>
      </c>
      <c r="Y76" s="29"/>
      <c r="Z76" s="106">
        <f>Z5-Z74</f>
        <v>1812.4333333333489</v>
      </c>
      <c r="AA76" s="107"/>
      <c r="AB76" s="108">
        <f>Z76/Z5</f>
        <v>2.095945945945963E-2</v>
      </c>
      <c r="AC76" s="29"/>
      <c r="AD76" s="106">
        <f>AD5-AD74</f>
        <v>823.83333333334303</v>
      </c>
      <c r="AE76" s="107"/>
      <c r="AF76" s="108">
        <f>AD76/AD5</f>
        <v>1.0071428571428686E-2</v>
      </c>
      <c r="AG76" s="29"/>
      <c r="AH76" s="106">
        <f>AH5-AH74</f>
        <v>4119.1666666666715</v>
      </c>
      <c r="AI76" s="107"/>
      <c r="AJ76" s="108">
        <f>AH76/AH5</f>
        <v>4.2300000000000039E-2</v>
      </c>
      <c r="AK76" s="29"/>
      <c r="AL76" s="106">
        <f>AL5-AL74</f>
        <v>2306.7333333333372</v>
      </c>
      <c r="AM76" s="107"/>
      <c r="AN76" s="108">
        <f>AL76/AL5</f>
        <v>2.5973684210526347E-2</v>
      </c>
      <c r="AO76" s="29"/>
      <c r="AP76" s="106">
        <f>AP5-AP74</f>
        <v>494.30000000001746</v>
      </c>
      <c r="AQ76" s="107"/>
      <c r="AR76" s="108">
        <f>AP76/AP5</f>
        <v>6.1601941747574966E-3</v>
      </c>
      <c r="AS76" s="29"/>
      <c r="AT76" s="106">
        <f>AT5-AT74</f>
        <v>659.06666666668025</v>
      </c>
      <c r="AU76" s="107"/>
      <c r="AV76" s="108">
        <f>AT76/AT5</f>
        <v>8.134615384615549E-3</v>
      </c>
      <c r="AW76" s="29"/>
      <c r="AX76" s="106">
        <f>AX5-AX74</f>
        <v>823.83333333334303</v>
      </c>
      <c r="AY76" s="107"/>
      <c r="AZ76" s="108">
        <f>AX76/AX5</f>
        <v>1.0071428571428686E-2</v>
      </c>
      <c r="BA76" s="29"/>
      <c r="BB76" s="106">
        <f>BB5-BB74</f>
        <v>823.83333333334303</v>
      </c>
      <c r="BC76" s="107"/>
      <c r="BD76" s="108">
        <f>BB76/BB5</f>
        <v>1.0071428571428686E-2</v>
      </c>
      <c r="BE76" s="29"/>
      <c r="BF76" s="106">
        <f>BF5-BF74</f>
        <v>20431.066666666651</v>
      </c>
      <c r="BG76" s="107"/>
      <c r="BH76" s="108">
        <f>BF76/BF5</f>
        <v>1.8417134831460652E-2</v>
      </c>
      <c r="BI76" s="29"/>
    </row>
    <row r="77" spans="1:77" customFormat="1" ht="21" customHeight="1" thickTop="1" thickBot="1">
      <c r="A77" s="219" t="s">
        <v>82</v>
      </c>
      <c r="B77" s="220"/>
      <c r="C77" s="221"/>
      <c r="D77" s="222"/>
      <c r="E77" s="223"/>
      <c r="F77" s="224">
        <f>+F5</f>
        <v>81799.054373522493</v>
      </c>
      <c r="G77" s="225"/>
      <c r="H77" s="222"/>
      <c r="I77" s="29"/>
      <c r="J77" s="224">
        <f>F77+J5</f>
        <v>167493.30181245081</v>
      </c>
      <c r="K77" s="225"/>
      <c r="L77" s="222"/>
      <c r="M77" s="29"/>
      <c r="N77" s="224">
        <f>J77+N5</f>
        <v>253966.58786446031</v>
      </c>
      <c r="O77" s="225"/>
      <c r="P77" s="222"/>
      <c r="Q77" s="29"/>
      <c r="R77" s="224">
        <f>N77+R5</f>
        <v>341218.91252955096</v>
      </c>
      <c r="S77" s="225"/>
      <c r="T77" s="222"/>
      <c r="U77" s="29"/>
      <c r="V77" s="224">
        <f>R77+V5</f>
        <v>430029.31442080397</v>
      </c>
      <c r="W77" s="225"/>
      <c r="X77" s="222"/>
      <c r="Y77" s="29"/>
      <c r="Z77" s="224">
        <f>V77+Z5</f>
        <v>516502.60047281347</v>
      </c>
      <c r="AA77" s="225"/>
      <c r="AB77" s="222"/>
      <c r="AC77" s="29"/>
      <c r="AD77" s="224">
        <f>Z77+AD5</f>
        <v>598301.65484633599</v>
      </c>
      <c r="AE77" s="225"/>
      <c r="AF77" s="222"/>
      <c r="AG77" s="29"/>
      <c r="AH77" s="224">
        <f>AD77+AH5</f>
        <v>695681.48148148181</v>
      </c>
      <c r="AI77" s="225"/>
      <c r="AJ77" s="222"/>
      <c r="AK77" s="29"/>
      <c r="AL77" s="224">
        <f>AH77+AL5</f>
        <v>784491.88337273477</v>
      </c>
      <c r="AM77" s="225"/>
      <c r="AN77" s="222"/>
      <c r="AO77" s="29"/>
      <c r="AP77" s="224">
        <f>AL77+AP5</f>
        <v>864732.86052009487</v>
      </c>
      <c r="AQ77" s="225"/>
      <c r="AR77" s="222"/>
      <c r="AS77" s="29"/>
      <c r="AT77" s="224">
        <f>AP77+AT5</f>
        <v>945752.87628053618</v>
      </c>
      <c r="AU77" s="225"/>
      <c r="AV77" s="222"/>
      <c r="AW77" s="29"/>
      <c r="AX77" s="224">
        <f>AT77+AX5</f>
        <v>1027551.9306540587</v>
      </c>
      <c r="AY77" s="225"/>
      <c r="AZ77" s="222"/>
      <c r="BA77" s="29"/>
      <c r="BB77" s="224">
        <f>AX77+BB5</f>
        <v>1109350.9850275812</v>
      </c>
      <c r="BC77" s="225"/>
      <c r="BD77" s="222"/>
      <c r="BE77" s="29"/>
      <c r="BF77" s="224">
        <f>+BB77</f>
        <v>1109350.9850275812</v>
      </c>
      <c r="BG77" s="225"/>
      <c r="BH77" s="222"/>
      <c r="BI77" s="29"/>
    </row>
    <row r="78" spans="1:77" customFormat="1" ht="19.5" customHeight="1" thickTop="1" thickBot="1">
      <c r="A78" s="219" t="s">
        <v>81</v>
      </c>
      <c r="B78" s="220">
        <v>0</v>
      </c>
      <c r="C78" s="221"/>
      <c r="D78" s="222">
        <v>0</v>
      </c>
      <c r="E78" s="223"/>
      <c r="F78" s="224">
        <f>+F76</f>
        <v>823.83333333334303</v>
      </c>
      <c r="G78" s="225"/>
      <c r="H78" s="222">
        <f>F78/F77</f>
        <v>1.0071428571428686E-2</v>
      </c>
      <c r="I78" s="29"/>
      <c r="J78" s="224">
        <f>J76+F78</f>
        <v>2471.5000000000146</v>
      </c>
      <c r="K78" s="225"/>
      <c r="L78" s="222">
        <f>J78/J77</f>
        <v>1.4755813953488454E-2</v>
      </c>
      <c r="M78" s="29"/>
      <c r="N78" s="224">
        <f>N76+J78</f>
        <v>4283.9333333333634</v>
      </c>
      <c r="O78" s="225"/>
      <c r="P78" s="222">
        <f>N78/N77</f>
        <v>1.6868098159509314E-2</v>
      </c>
      <c r="Q78" s="29"/>
      <c r="R78" s="224">
        <f>R76+N78</f>
        <v>6261.1333333333605</v>
      </c>
      <c r="S78" s="225"/>
      <c r="T78" s="222">
        <f>R78/R77</f>
        <v>1.8349315068493223E-2</v>
      </c>
      <c r="U78" s="29"/>
      <c r="V78" s="224">
        <f>V76+R78</f>
        <v>8567.8666666666977</v>
      </c>
      <c r="W78" s="225"/>
      <c r="X78" s="222">
        <f>V78/V77</f>
        <v>1.9923913043478323E-2</v>
      </c>
      <c r="Y78" s="29"/>
      <c r="Z78" s="224">
        <f>Z76+V78</f>
        <v>10380.300000000047</v>
      </c>
      <c r="AA78" s="225"/>
      <c r="AB78" s="222">
        <f>Z78/Z77</f>
        <v>2.0097285067873383E-2</v>
      </c>
      <c r="AC78" s="29"/>
      <c r="AD78" s="224">
        <f>AD76+Z78</f>
        <v>11204.13333333339</v>
      </c>
      <c r="AE78" s="225"/>
      <c r="AF78" s="222">
        <f>AD78/AD77</f>
        <v>1.8726562500000085E-2</v>
      </c>
      <c r="AG78" s="29"/>
      <c r="AH78" s="224">
        <f>AH76+AD78</f>
        <v>15323.300000000061</v>
      </c>
      <c r="AI78" s="225"/>
      <c r="AJ78" s="222">
        <f>AH78/AH77</f>
        <v>2.2026315789473762E-2</v>
      </c>
      <c r="AK78" s="29"/>
      <c r="AL78" s="224">
        <f>AL76+AH78</f>
        <v>17630.033333333398</v>
      </c>
      <c r="AM78" s="225"/>
      <c r="AN78" s="222">
        <f>AL78/AL77</f>
        <v>2.2473187686196695E-2</v>
      </c>
      <c r="AO78" s="29"/>
      <c r="AP78" s="224">
        <f>AP76+AL78</f>
        <v>18124.333333333416</v>
      </c>
      <c r="AQ78" s="225"/>
      <c r="AR78" s="222">
        <f>AP78/AP77</f>
        <v>2.0959459459459547E-2</v>
      </c>
      <c r="AS78" s="29"/>
      <c r="AT78" s="224">
        <f>AT76+AP78</f>
        <v>18783.400000000096</v>
      </c>
      <c r="AU78" s="225"/>
      <c r="AV78" s="222">
        <f>AT78/AT77</f>
        <v>1.9860790774299929E-2</v>
      </c>
      <c r="AW78" s="29"/>
      <c r="AX78" s="224">
        <f>AX76+AT78</f>
        <v>19607.233333333439</v>
      </c>
      <c r="AY78" s="225"/>
      <c r="AZ78" s="222">
        <f>AX78/AX77</f>
        <v>1.9081501137225267E-2</v>
      </c>
      <c r="BA78" s="29"/>
      <c r="BB78" s="224">
        <f>BB76+AX78</f>
        <v>20431.066666666782</v>
      </c>
      <c r="BC78" s="225"/>
      <c r="BD78" s="222">
        <f>BB78/BB77</f>
        <v>1.841713483146077E-2</v>
      </c>
      <c r="BE78" s="29"/>
      <c r="BF78" s="224">
        <f>BB78</f>
        <v>20431.066666666782</v>
      </c>
      <c r="BG78" s="225"/>
      <c r="BH78" s="222">
        <f>BF78/BF77</f>
        <v>1.841713483146077E-2</v>
      </c>
      <c r="BI78" s="29"/>
    </row>
    <row r="79" spans="1:77" customFormat="1" ht="16.2" thickTop="1">
      <c r="A79" s="1"/>
      <c r="B79" s="65"/>
      <c r="C79" s="38"/>
      <c r="D79" s="2"/>
      <c r="E79" s="9"/>
      <c r="H79" s="8"/>
      <c r="I79" s="9"/>
      <c r="L79" s="2"/>
      <c r="M79" s="9"/>
      <c r="P79" s="2"/>
      <c r="S79" s="157"/>
      <c r="T79" s="157"/>
      <c r="U79" s="157"/>
      <c r="V79" s="157"/>
      <c r="W79" s="157"/>
      <c r="X79" s="158"/>
      <c r="Y79" s="159"/>
      <c r="Z79" s="157"/>
      <c r="AA79" s="157"/>
      <c r="AB79" s="158"/>
      <c r="AC79" s="159"/>
      <c r="AD79" s="157"/>
      <c r="AE79" s="157"/>
      <c r="AF79" s="158"/>
      <c r="AG79" s="159"/>
      <c r="AH79" s="157"/>
      <c r="AI79" s="157"/>
      <c r="AJ79" s="158"/>
      <c r="AK79" s="159"/>
      <c r="AL79" s="157"/>
      <c r="AM79" s="157"/>
      <c r="AN79" s="158"/>
      <c r="AO79" s="159"/>
      <c r="AP79" s="157"/>
      <c r="AQ79" s="157"/>
      <c r="AR79" s="158"/>
      <c r="AS79" s="159"/>
      <c r="AT79" s="157"/>
      <c r="AU79" s="157"/>
      <c r="AV79" s="158"/>
      <c r="AW79" s="159"/>
      <c r="AX79" s="157"/>
      <c r="AY79" s="157"/>
      <c r="AZ79" s="158"/>
      <c r="BA79" s="159"/>
      <c r="BB79" s="157"/>
      <c r="BC79" s="157"/>
      <c r="BD79" s="158"/>
      <c r="BE79" s="159"/>
      <c r="BF79" s="157"/>
      <c r="BG79" s="157"/>
      <c r="BH79" s="158"/>
      <c r="BI79" s="159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</row>
    <row r="80" spans="1:77" ht="13.8">
      <c r="A80" s="267" t="s">
        <v>76</v>
      </c>
      <c r="B80" s="267"/>
      <c r="C80" s="267"/>
      <c r="D80" s="267"/>
      <c r="E80" s="267"/>
      <c r="F80" s="267"/>
      <c r="G80" s="267"/>
      <c r="H80" s="267"/>
      <c r="I80" s="155"/>
      <c r="J80" s="218">
        <v>35000</v>
      </c>
      <c r="K80" s="269" t="s">
        <v>22</v>
      </c>
      <c r="L80" s="269"/>
      <c r="M80" s="155"/>
      <c r="N80" s="156" t="s">
        <v>77</v>
      </c>
      <c r="O80" s="155"/>
      <c r="P80" s="155"/>
      <c r="S80" s="160"/>
      <c r="T80" s="160"/>
      <c r="U80" s="160"/>
      <c r="V80" s="161"/>
      <c r="W80" s="273"/>
      <c r="X80" s="273"/>
      <c r="Y80" s="162"/>
      <c r="Z80" s="161"/>
      <c r="AA80" s="273"/>
      <c r="AB80" s="273"/>
      <c r="AC80" s="162"/>
      <c r="AD80" s="161"/>
      <c r="AE80" s="273"/>
      <c r="AF80" s="273"/>
      <c r="AG80" s="162"/>
      <c r="AH80" s="161"/>
      <c r="AI80" s="273"/>
      <c r="AJ80" s="273"/>
      <c r="AK80" s="162"/>
      <c r="AL80" s="161"/>
      <c r="AM80" s="273"/>
      <c r="AN80" s="273"/>
      <c r="AO80" s="162"/>
      <c r="AP80" s="161"/>
      <c r="AQ80" s="273"/>
      <c r="AR80" s="273"/>
      <c r="AS80" s="162"/>
      <c r="AT80" s="161"/>
      <c r="AU80" s="273"/>
      <c r="AV80" s="273"/>
      <c r="AW80" s="162"/>
      <c r="AX80" s="161"/>
      <c r="AY80" s="273"/>
      <c r="AZ80" s="273"/>
      <c r="BA80" s="162"/>
      <c r="BB80" s="161"/>
      <c r="BC80" s="273"/>
      <c r="BD80" s="273"/>
      <c r="BE80" s="162"/>
      <c r="BF80" s="161"/>
      <c r="BG80" s="273"/>
      <c r="BH80" s="273"/>
      <c r="BI80" s="162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</row>
    <row r="81" spans="1:77">
      <c r="S81" s="160"/>
      <c r="T81" s="160"/>
      <c r="U81" s="160"/>
      <c r="V81" s="160"/>
      <c r="W81" s="160"/>
      <c r="X81" s="160"/>
      <c r="Y81" s="163"/>
      <c r="Z81" s="160"/>
      <c r="AA81" s="160"/>
      <c r="AB81" s="160"/>
      <c r="AC81" s="163"/>
      <c r="AD81" s="160"/>
      <c r="AE81" s="160"/>
      <c r="AF81" s="160"/>
      <c r="AG81" s="163"/>
      <c r="AH81" s="160"/>
      <c r="AI81" s="160"/>
      <c r="AJ81" s="160"/>
      <c r="AK81" s="163"/>
      <c r="AL81" s="160"/>
      <c r="AM81" s="160"/>
      <c r="AN81" s="160"/>
      <c r="AO81" s="163"/>
      <c r="AP81" s="160"/>
      <c r="AQ81" s="160"/>
      <c r="AR81" s="160"/>
      <c r="AS81" s="163"/>
      <c r="AT81" s="160"/>
      <c r="AU81" s="160"/>
      <c r="AV81" s="160"/>
      <c r="AW81" s="163"/>
      <c r="AX81" s="160"/>
      <c r="AY81" s="160"/>
      <c r="AZ81" s="160"/>
      <c r="BA81" s="163"/>
      <c r="BB81" s="160"/>
      <c r="BC81" s="160"/>
      <c r="BD81" s="160"/>
      <c r="BE81" s="163"/>
      <c r="BF81" s="160"/>
      <c r="BG81" s="160"/>
      <c r="BH81" s="160"/>
      <c r="BI81" s="163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</row>
    <row r="83" spans="1:77">
      <c r="A83" s="23"/>
    </row>
    <row r="84" spans="1:77">
      <c r="A84" s="23"/>
      <c r="F84" s="53"/>
      <c r="H84" s="46"/>
    </row>
    <row r="85" spans="1:77">
      <c r="A85" s="23"/>
      <c r="F85" s="53"/>
      <c r="H85" s="46"/>
    </row>
    <row r="86" spans="1:77">
      <c r="A86" s="23"/>
      <c r="F86" s="55"/>
      <c r="H86" s="46"/>
    </row>
    <row r="87" spans="1:77">
      <c r="A87" s="23"/>
      <c r="F87" s="52"/>
      <c r="H87" s="46"/>
    </row>
    <row r="88" spans="1:77">
      <c r="A88" s="23"/>
      <c r="F88" s="53"/>
      <c r="H88" s="46"/>
    </row>
    <row r="89" spans="1:77">
      <c r="A89" s="23"/>
      <c r="F89" s="54"/>
    </row>
    <row r="90" spans="1:77">
      <c r="A90" s="23"/>
      <c r="F90" s="52"/>
    </row>
    <row r="91" spans="1:77">
      <c r="A91" s="23"/>
      <c r="F91" s="52"/>
    </row>
    <row r="92" spans="1:77">
      <c r="A92" s="23"/>
      <c r="F92" s="54"/>
    </row>
    <row r="94" spans="1:77">
      <c r="A94" s="23"/>
      <c r="F94" s="52"/>
      <c r="H94" s="46"/>
    </row>
  </sheetData>
  <mergeCells count="28">
    <mergeCell ref="AQ2:AR2"/>
    <mergeCell ref="AU2:AV2"/>
    <mergeCell ref="BC2:BD2"/>
    <mergeCell ref="BG2:BH2"/>
    <mergeCell ref="BC80:BD80"/>
    <mergeCell ref="BG80:BH80"/>
    <mergeCell ref="AQ80:AR80"/>
    <mergeCell ref="AU80:AV80"/>
    <mergeCell ref="AA80:AB80"/>
    <mergeCell ref="AE80:AF80"/>
    <mergeCell ref="AI80:AJ80"/>
    <mergeCell ref="AM80:AN80"/>
    <mergeCell ref="G2:H2"/>
    <mergeCell ref="K2:L2"/>
    <mergeCell ref="O2:P2"/>
    <mergeCell ref="S2:T2"/>
    <mergeCell ref="W2:X2"/>
    <mergeCell ref="AM2:AN2"/>
    <mergeCell ref="AY2:AZ2"/>
    <mergeCell ref="AY80:AZ80"/>
    <mergeCell ref="B2:D2"/>
    <mergeCell ref="A9:D9"/>
    <mergeCell ref="A80:H80"/>
    <mergeCell ref="K80:L80"/>
    <mergeCell ref="W80:X80"/>
    <mergeCell ref="AE2:AF2"/>
    <mergeCell ref="AA2:AB2"/>
    <mergeCell ref="AI2:AJ2"/>
  </mergeCells>
  <phoneticPr fontId="0" type="noConversion"/>
  <printOptions horizontalCentered="1"/>
  <pageMargins left="0.25" right="0.25" top="0.5" bottom="0.5" header="0.2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Breakeven </vt:lpstr>
      <vt:lpstr>13 period plan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Projection</dc:title>
  <dc:creator>Michael Hartzell</dc:creator>
  <cp:lastModifiedBy>Dean Banks III</cp:lastModifiedBy>
  <cp:lastPrinted>2007-02-01T18:02:08Z</cp:lastPrinted>
  <dcterms:created xsi:type="dcterms:W3CDTF">2001-02-17T01:04:29Z</dcterms:created>
  <dcterms:modified xsi:type="dcterms:W3CDTF">2016-03-22T20:31:32Z</dcterms:modified>
</cp:coreProperties>
</file>